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Modernizace mostu ev.č. 214 7 - 1 Starý Hrozňatov\soupi prací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1.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SO201'!$A$1:$M$580</definedName>
    <definedName name="_xlnm.Print_Titles" localSheetId="3">'2 - SO201'!$30:$32</definedName>
    <definedName name="_xlnm.Print_Area" localSheetId="4">'3 - SO201.1'!$A$1:$M$106</definedName>
    <definedName name="_xlnm.Print_Titles" localSheetId="4">'3 - SO201.1'!$24:$26</definedName>
  </definedNames>
  <calcPr/>
</workbook>
</file>

<file path=xl/calcChain.xml><?xml version="1.0" encoding="utf-8"?>
<calcChain xmlns="http://schemas.openxmlformats.org/spreadsheetml/2006/main">
  <c i="5" l="1" r="R84"/>
  <c r="Q84"/>
  <c r="J84"/>
  <c r="L84"/>
  <c r="R79"/>
  <c r="R89"/>
  <c r="Q79"/>
  <c r="Q89"/>
  <c r="J79"/>
  <c r="H90"/>
  <c r="R71"/>
  <c r="Q71"/>
  <c r="J71"/>
  <c r="L71"/>
  <c r="R66"/>
  <c r="Q66"/>
  <c r="J66"/>
  <c r="L66"/>
  <c r="R61"/>
  <c r="Q61"/>
  <c r="J61"/>
  <c r="L61"/>
  <c r="R56"/>
  <c r="R76"/>
  <c r="Q56"/>
  <c r="Q76"/>
  <c r="J56"/>
  <c r="L56"/>
  <c r="R48"/>
  <c r="Q48"/>
  <c r="J48"/>
  <c r="L48"/>
  <c r="R43"/>
  <c r="Q43"/>
  <c r="J43"/>
  <c r="L43"/>
  <c r="R38"/>
  <c r="Q38"/>
  <c r="J38"/>
  <c r="L38"/>
  <c r="R33"/>
  <c r="Q33"/>
  <c r="J33"/>
  <c r="L33"/>
  <c r="R28"/>
  <c r="R53"/>
  <c r="Q28"/>
  <c r="Q53"/>
  <c r="J28"/>
  <c r="H54"/>
  <c r="K22"/>
  <c r="K21"/>
  <c r="K20"/>
  <c r="A13"/>
  <c r="Q11"/>
  <c r="S6"/>
  <c r="S5"/>
  <c i="4" r="R558"/>
  <c r="Q558"/>
  <c r="J558"/>
  <c r="L558"/>
  <c r="R553"/>
  <c r="Q553"/>
  <c r="J553"/>
  <c r="L553"/>
  <c r="R548"/>
  <c r="Q548"/>
  <c r="J548"/>
  <c r="L548"/>
  <c r="R543"/>
  <c r="Q543"/>
  <c r="J543"/>
  <c r="L543"/>
  <c r="R538"/>
  <c r="Q538"/>
  <c r="J538"/>
  <c r="L538"/>
  <c r="R533"/>
  <c r="Q533"/>
  <c r="J533"/>
  <c r="L533"/>
  <c r="R528"/>
  <c r="Q528"/>
  <c r="J528"/>
  <c r="L528"/>
  <c r="R523"/>
  <c r="Q523"/>
  <c r="J523"/>
  <c r="L523"/>
  <c r="R518"/>
  <c r="Q518"/>
  <c r="J518"/>
  <c r="L518"/>
  <c r="R513"/>
  <c r="Q513"/>
  <c r="J513"/>
  <c r="L513"/>
  <c r="R508"/>
  <c r="Q508"/>
  <c r="J508"/>
  <c r="L508"/>
  <c r="R503"/>
  <c r="Q503"/>
  <c r="J503"/>
  <c r="L503"/>
  <c r="R498"/>
  <c r="Q498"/>
  <c r="J498"/>
  <c r="L498"/>
  <c r="R493"/>
  <c r="Q493"/>
  <c r="J493"/>
  <c r="L493"/>
  <c r="R488"/>
  <c r="Q488"/>
  <c r="J488"/>
  <c r="L488"/>
  <c r="R483"/>
  <c r="Q483"/>
  <c r="J483"/>
  <c r="L483"/>
  <c r="R478"/>
  <c r="Q478"/>
  <c r="J478"/>
  <c r="L478"/>
  <c r="R473"/>
  <c r="Q473"/>
  <c r="J473"/>
  <c r="L473"/>
  <c r="R468"/>
  <c r="Q468"/>
  <c r="J468"/>
  <c r="L468"/>
  <c r="R463"/>
  <c r="R563"/>
  <c r="Q463"/>
  <c r="Q563"/>
  <c r="J463"/>
  <c r="H564"/>
  <c r="R455"/>
  <c r="Q455"/>
  <c r="J455"/>
  <c r="L455"/>
  <c r="R450"/>
  <c r="Q450"/>
  <c r="J450"/>
  <c r="L450"/>
  <c r="R445"/>
  <c r="Q445"/>
  <c r="J445"/>
  <c r="L445"/>
  <c r="R440"/>
  <c r="R460"/>
  <c r="Q440"/>
  <c r="Q460"/>
  <c r="J440"/>
  <c r="H461"/>
  <c r="R432"/>
  <c r="Q432"/>
  <c r="J432"/>
  <c r="L432"/>
  <c r="R427"/>
  <c r="Q427"/>
  <c r="J427"/>
  <c r="L427"/>
  <c r="R422"/>
  <c r="Q422"/>
  <c r="J422"/>
  <c r="L422"/>
  <c r="R417"/>
  <c r="Q417"/>
  <c r="J417"/>
  <c r="L417"/>
  <c r="R412"/>
  <c r="R437"/>
  <c r="Q412"/>
  <c r="Q437"/>
  <c r="J412"/>
  <c r="H438"/>
  <c r="R404"/>
  <c r="Q404"/>
  <c r="J404"/>
  <c r="L404"/>
  <c r="R399"/>
  <c r="Q399"/>
  <c r="J399"/>
  <c r="L399"/>
  <c r="R394"/>
  <c r="Q394"/>
  <c r="J394"/>
  <c r="L394"/>
  <c r="R389"/>
  <c r="Q389"/>
  <c r="J389"/>
  <c r="L389"/>
  <c r="R384"/>
  <c r="Q384"/>
  <c r="J384"/>
  <c r="L384"/>
  <c r="R379"/>
  <c r="Q379"/>
  <c r="J379"/>
  <c r="L379"/>
  <c r="R374"/>
  <c r="Q374"/>
  <c r="L374"/>
  <c r="J374"/>
  <c r="R369"/>
  <c r="Q369"/>
  <c r="J369"/>
  <c r="L369"/>
  <c r="R364"/>
  <c r="Q364"/>
  <c r="J364"/>
  <c r="L364"/>
  <c r="R359"/>
  <c r="Q359"/>
  <c r="J359"/>
  <c r="L359"/>
  <c r="R354"/>
  <c r="R409"/>
  <c r="Q354"/>
  <c r="Q409"/>
  <c r="J354"/>
  <c r="H410"/>
  <c r="R346"/>
  <c r="Q346"/>
  <c r="J346"/>
  <c r="L346"/>
  <c r="R341"/>
  <c r="Q341"/>
  <c r="J341"/>
  <c r="L341"/>
  <c r="R336"/>
  <c r="Q336"/>
  <c r="J336"/>
  <c r="L336"/>
  <c r="R331"/>
  <c r="Q331"/>
  <c r="J331"/>
  <c r="L331"/>
  <c r="R326"/>
  <c r="Q326"/>
  <c r="J326"/>
  <c r="L326"/>
  <c r="R321"/>
  <c r="R351"/>
  <c r="Q321"/>
  <c r="Q351"/>
  <c r="J321"/>
  <c r="H352"/>
  <c r="R313"/>
  <c r="Q313"/>
  <c r="J313"/>
  <c r="L313"/>
  <c r="R308"/>
  <c r="Q308"/>
  <c r="J308"/>
  <c r="L308"/>
  <c r="R303"/>
  <c r="Q303"/>
  <c r="J303"/>
  <c r="L303"/>
  <c r="R298"/>
  <c r="Q298"/>
  <c r="J298"/>
  <c r="L298"/>
  <c r="R293"/>
  <c r="Q293"/>
  <c r="J293"/>
  <c r="L293"/>
  <c r="R288"/>
  <c r="Q288"/>
  <c r="J288"/>
  <c r="L288"/>
  <c r="R283"/>
  <c r="Q283"/>
  <c r="J283"/>
  <c r="L283"/>
  <c r="R278"/>
  <c r="R318"/>
  <c r="Q278"/>
  <c r="Q318"/>
  <c r="J278"/>
  <c r="H319"/>
  <c r="R270"/>
  <c r="Q270"/>
  <c r="J270"/>
  <c r="L270"/>
  <c r="R265"/>
  <c r="Q265"/>
  <c r="J265"/>
  <c r="L265"/>
  <c r="R260"/>
  <c r="Q260"/>
  <c r="J260"/>
  <c r="L260"/>
  <c r="R255"/>
  <c r="Q255"/>
  <c r="J255"/>
  <c r="L255"/>
  <c r="R250"/>
  <c r="Q250"/>
  <c r="J250"/>
  <c r="L250"/>
  <c r="R245"/>
  <c r="Q245"/>
  <c r="J245"/>
  <c r="L245"/>
  <c r="R240"/>
  <c r="Q240"/>
  <c r="J240"/>
  <c r="L240"/>
  <c r="R235"/>
  <c r="Q235"/>
  <c r="J235"/>
  <c r="L235"/>
  <c r="R230"/>
  <c r="Q230"/>
  <c r="J230"/>
  <c r="L230"/>
  <c r="R225"/>
  <c r="Q225"/>
  <c r="J225"/>
  <c r="L225"/>
  <c r="R220"/>
  <c r="R275"/>
  <c r="Q220"/>
  <c r="Q275"/>
  <c r="J220"/>
  <c r="H276"/>
  <c r="R212"/>
  <c r="Q212"/>
  <c r="J212"/>
  <c r="L212"/>
  <c r="R207"/>
  <c r="Q207"/>
  <c r="J207"/>
  <c r="L207"/>
  <c r="R202"/>
  <c r="Q202"/>
  <c r="J202"/>
  <c r="L202"/>
  <c r="R197"/>
  <c r="Q197"/>
  <c r="J197"/>
  <c r="L197"/>
  <c r="R192"/>
  <c r="Q192"/>
  <c r="J192"/>
  <c r="L192"/>
  <c r="R187"/>
  <c r="Q187"/>
  <c r="J187"/>
  <c r="L187"/>
  <c r="R182"/>
  <c r="Q182"/>
  <c r="J182"/>
  <c r="L182"/>
  <c r="R177"/>
  <c r="Q177"/>
  <c r="J177"/>
  <c r="L177"/>
  <c r="R172"/>
  <c r="Q172"/>
  <c r="J172"/>
  <c r="L172"/>
  <c r="R167"/>
  <c r="Q167"/>
  <c r="J167"/>
  <c r="L167"/>
  <c r="R162"/>
  <c r="Q162"/>
  <c r="J162"/>
  <c r="L162"/>
  <c r="R157"/>
  <c r="Q157"/>
  <c r="J157"/>
  <c r="L157"/>
  <c r="R152"/>
  <c r="Q152"/>
  <c r="J152"/>
  <c r="L152"/>
  <c r="R147"/>
  <c r="Q147"/>
  <c r="J147"/>
  <c r="L147"/>
  <c r="R142"/>
  <c r="Q142"/>
  <c r="J142"/>
  <c r="L142"/>
  <c r="R137"/>
  <c r="Q137"/>
  <c r="J137"/>
  <c r="L137"/>
  <c r="R132"/>
  <c r="Q132"/>
  <c r="J132"/>
  <c r="L132"/>
  <c r="R127"/>
  <c r="Q127"/>
  <c r="J127"/>
  <c r="L127"/>
  <c r="R122"/>
  <c r="Q122"/>
  <c r="J122"/>
  <c r="L122"/>
  <c r="R117"/>
  <c r="Q117"/>
  <c r="J117"/>
  <c r="L117"/>
  <c r="R112"/>
  <c r="Q112"/>
  <c r="J112"/>
  <c r="L112"/>
  <c r="R107"/>
  <c r="Q107"/>
  <c r="J107"/>
  <c r="L107"/>
  <c r="R102"/>
  <c r="Q102"/>
  <c r="J102"/>
  <c r="L102"/>
  <c r="R97"/>
  <c r="Q97"/>
  <c r="J97"/>
  <c r="L97"/>
  <c r="R92"/>
  <c r="R217"/>
  <c r="Q92"/>
  <c r="Q217"/>
  <c r="J92"/>
  <c r="H218"/>
  <c r="R84"/>
  <c r="Q84"/>
  <c r="J84"/>
  <c r="L84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Q49"/>
  <c r="J49"/>
  <c r="L49"/>
  <c r="R44"/>
  <c r="Q44"/>
  <c r="J44"/>
  <c r="L44"/>
  <c r="R39"/>
  <c r="Q39"/>
  <c r="J39"/>
  <c r="L39"/>
  <c r="R34"/>
  <c r="R89"/>
  <c r="Q34"/>
  <c r="Q89"/>
  <c r="J34"/>
  <c r="H90"/>
  <c r="J10"/>
  <c i="1" r="D22"/>
  <c i="4" r="K28"/>
  <c r="K27"/>
  <c r="K26"/>
  <c r="K25"/>
  <c r="K24"/>
  <c r="K23"/>
  <c r="K22"/>
  <c r="K21"/>
  <c r="K20"/>
  <c r="A13"/>
  <c r="Q11"/>
  <c r="S6"/>
  <c r="S5"/>
  <c i="3" r="R26"/>
  <c r="R31"/>
  <c r="Q26"/>
  <c r="Q31"/>
  <c r="J26"/>
  <c r="H32"/>
  <c r="J10"/>
  <c r="S11"/>
  <c i="1" r="S21"/>
  <c i="3" r="K20"/>
  <c r="A13"/>
  <c r="Q11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H62"/>
  <c r="J10"/>
  <c i="1" r="D20"/>
  <c i="2" r="K20"/>
  <c r="A13"/>
  <c r="Q11"/>
  <c r="S6"/>
  <c r="S5"/>
  <c i="1" r="S6"/>
  <c r="S5"/>
  <c i="4" l="1" r="H89"/>
  <c r="L89"/>
  <c r="L90"/>
  <c r="L92"/>
  <c r="H217"/>
  <c r="L217"/>
  <c r="L21"/>
  <c r="L220"/>
  <c r="H275"/>
  <c r="L275"/>
  <c r="L276"/>
  <c r="L278"/>
  <c r="H318"/>
  <c r="L318"/>
  <c r="L319"/>
  <c r="L321"/>
  <c r="H351"/>
  <c r="L351"/>
  <c r="L24"/>
  <c r="L354"/>
  <c r="H409"/>
  <c r="L409"/>
  <c r="L410"/>
  <c r="L412"/>
  <c r="H437"/>
  <c r="L437"/>
  <c r="L26"/>
  <c r="L440"/>
  <c r="H460"/>
  <c r="L460"/>
  <c r="L27"/>
  <c r="L463"/>
  <c r="H563"/>
  <c r="L563"/>
  <c r="L28"/>
  <c i="5" r="H89"/>
  <c r="L89"/>
  <c r="L90"/>
  <c i="2" r="S11"/>
  <c i="1" r="S20"/>
  <c i="2" r="L26"/>
  <c r="H61"/>
  <c r="J11"/>
  <c i="1" r="F20"/>
  <c i="2" r="L61"/>
  <c r="L62"/>
  <c i="4" r="S11"/>
  <c i="1" r="S22"/>
  <c i="4" r="L34"/>
  <c i="5" r="L28"/>
  <c r="H76"/>
  <c r="L76"/>
  <c r="L77"/>
  <c r="H77"/>
  <c r="J10"/>
  <c r="S11"/>
  <c i="1" r="S23"/>
  <c i="5" r="L79"/>
  <c r="H53"/>
  <c r="J11"/>
  <c i="1" r="F23"/>
  <c i="5" r="L53"/>
  <c r="L54"/>
  <c i="1" r="D21"/>
  <c i="3" r="L26"/>
  <c r="H31"/>
  <c r="J11"/>
  <c i="1" r="F21"/>
  <c i="3" r="L31"/>
  <c r="L32"/>
  <c i="4" l="1" r="J11"/>
  <c i="1" r="F22"/>
  <c i="4" r="L20"/>
  <c r="L22"/>
  <c r="L23"/>
  <c r="L25"/>
  <c r="J217"/>
  <c r="J218"/>
  <c r="L218"/>
  <c r="J275"/>
  <c r="J276"/>
  <c r="J318"/>
  <c r="J319"/>
  <c r="J351"/>
  <c r="J352"/>
  <c r="L352"/>
  <c r="J409"/>
  <c r="J410"/>
  <c r="J437"/>
  <c r="J438"/>
  <c r="L438"/>
  <c r="J460"/>
  <c r="J461"/>
  <c r="L461"/>
  <c r="J563"/>
  <c r="J564"/>
  <c r="L564"/>
  <c i="5" r="S7"/>
  <c r="J89"/>
  <c r="J90"/>
  <c i="2" r="L20"/>
  <c r="J61"/>
  <c r="J62"/>
  <c i="3" r="S7"/>
  <c i="4" r="J89"/>
  <c r="R11"/>
  <c i="5" r="L20"/>
  <c r="L21"/>
  <c r="L22"/>
  <c r="J53"/>
  <c r="R11"/>
  <c r="J76"/>
  <c r="J77"/>
  <c i="1" r="D23"/>
  <c r="F11"/>
  <c i="2" r="S7"/>
  <c i="3" r="L20"/>
  <c r="J31"/>
  <c r="J32"/>
  <c i="4" r="S7"/>
  <c i="1" l="1" r="S7"/>
  <c r="F13"/>
  <c i="5" r="S89"/>
  <c r="S22"/>
  <c i="4" r="S437"/>
  <c r="S26"/>
  <c r="S275"/>
  <c r="S22"/>
  <c i="5" r="S76"/>
  <c r="S21"/>
  <c i="4" r="S351"/>
  <c r="S24"/>
  <c r="S318"/>
  <c r="S23"/>
  <c i="5" r="S53"/>
  <c r="S20"/>
  <c i="4" r="J90"/>
  <c r="S409"/>
  <c r="S25"/>
  <c i="3" r="S31"/>
  <c r="S20"/>
  <c i="4" r="S563"/>
  <c r="S28"/>
  <c r="S217"/>
  <c r="S21"/>
  <c i="2" r="S61"/>
  <c r="S20"/>
  <c r="R11"/>
  <c i="4" r="S460"/>
  <c r="S27"/>
  <c i="5" r="J54"/>
  <c i="4" r="S89"/>
  <c r="S20"/>
  <c i="3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<sst xmlns="http://schemas.openxmlformats.org/spreadsheetml/2006/main">
  <si>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</si>
  <si>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</si>
  <si>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TÚ_M_081 - Modernizace mostu ev.č. 214 7 - 1 Starý Hrozňatov </t>
  </si>
  <si>
    <t>21.10.2025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</si>
  <si>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</si>
  <si>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</si>
  <si>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</si>
  <si>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</si>
  <si>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</si>
  <si>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</si>
  <si>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</si>
  <si>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</si>
  <si>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</si>
  <si>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</si>
  <si>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</si>
  <si>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</si>
  <si>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</si>
  <si>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</si>
  <si>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</si>
  <si>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</si>
  <si>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</si>
  <si>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</si>
  <si>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</si>
  <si>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</si>
  <si>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214 7 - 1 STARÝ HROZŇATOV</t>
  </si>
  <si>
    <t>SO201.1</t>
  </si>
  <si>
    <t>PROVIZORNÍ LÁVKA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</si>
  <si>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</si>
  <si>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</si>
  <si>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</si>
  <si>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</si>
  <si>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</si>
  <si>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</si>
  <si>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</si>
  <si>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</si>
  <si>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</si>
  <si>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</si>
  <si>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</si>
  <si>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</si>
  <si>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</si>
  <si>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</si>
  <si>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</si>
  <si>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</si>
  <si>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</si>
  <si>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</si>
  <si>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</si>
  <si>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</si>
  <si>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</si>
  <si>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</si>
  <si>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</si>
  <si>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</si>
  <si>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</si>
  <si>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</si>
  <si>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</si>
  <si>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cenová soustava</t>
  </si>
  <si>
    <t>OTSKP 2025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</si>
  <si>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</si>
  <si>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</si>
  <si>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</si>
  <si>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</si>
  <si>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</si>
  <si>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</si>
  <si>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</si>
  <si>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</si>
  <si>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</si>
  <si>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</si>
  <si>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</si>
  <si>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</si>
  <si>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podklady pro majetkoprávní vypořádání _x000d_
- geodetické zaměření skutečného provedení stavby vložené na podkladu katastrální mapy, v případě zásahu do cizích pozemků _x000d_
- geometrický plán potvrzený katastrálním úřadem (zajištění geometrických plánů skutečného provedení objektů a inženýrských sítí a geometrických plánů věcných břemen v požadovaném formátu s hranicemi pozemků jako podklad pro vklad do katastrální mapy pro evidenci změn na katastrálním úřadu. Tato dokumentace bude potvrzena příslušným katastrálním úřadem a předána v 6 ti vyhotovení)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</si>
  <si>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</si>
  <si>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02960</t>
  </si>
  <si>
    <t>OSTATNÍ POŽADAVKY - ODBORNÝ DOZOR</t>
  </si>
  <si>
    <t>Podrobný IG průzkum v době provádění zemních prací _x000d_
- odebrání vzorků zemin_x000d_
- laboratorní rozbor vzorků zemin_x000d_
- zjištění přesných informací o skladbě a druhu hornin _x000d_
- závěrečná zpráva_x000d_
- zatřídění vybouraných materiálů a zeminy včetně posouzení jejich vhodnosti pro další použití na stavbě_x000d_
- geotechnický dozor _x000d_
- přejímka základové spáry _x000d_
- položka bude čerpána se souhlasem TDS</t>
  </si>
  <si>
    <t>02990</t>
  </si>
  <si>
    <t>OSTATNÍ POŽADAVKY - INFORMAČNÍ TABULE</t>
  </si>
  <si>
    <t>KUS</t>
  </si>
  <si>
    <t>- Identifikační tabule stavby se základními údaji o stavbě_x000d_
- dle podmínek uvedených v zadávací dokumentaci, min. rozměr 2 x 1 m</t>
  </si>
  <si>
    <t>1ks = 1,000 =&gt; 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</si>
  <si>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</si>
  <si>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</si>
  <si>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</si>
  <si>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</si>
  <si>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</si>
  <si>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</si>
  <si>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</si>
  <si>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</si>
  <si>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</si>
  <si>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</si>
  <si>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DOPRAVNĚ INŽENÝRSKÁ OPATŘENÍ VČETNĚ OZNAČENÍ STAVBY, VČETNĚ NÁJMU A ÚDRŽBY ZNAČEK A ZAŘÍZENÍ PO CELOU DOBU VÝSTAVBY.  SOUPIS POUŽITÉHO DOPRAVNÍHO ZNAČENÍ VIZ. PŘÍLOHA D.1.1 - DOPRAVNĚ INŽENÝRSKÁ OPATŘENÍ_x000d_
- včetně zřízení výhybny na objízdné trase (zpevnění .....)</t>
  </si>
  <si>
    <t>Položka zahrnuje:
- veškeré náklady spojené s objednatelem požadovanými zařízeními
Položka nezahrnuje:
- x</t>
  </si>
  <si>
    <t>SO201 - MODERNIZACE MOSTU EV. Č. 214 7 - 1 STARÝ HROZŇATOV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</si>
  <si>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</si>
  <si>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</si>
  <si>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</si>
  <si>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</si>
  <si>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</si>
  <si>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</si>
  <si>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</si>
  <si>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</si>
  <si>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</si>
  <si>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</si>
  <si>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</si>
  <si>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</si>
  <si>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zemina z výkopu_x000d_
- materiál z vrtání</t>
  </si>
  <si>
    <t xml:space="preserve">z pol. č. 12273:  11,0*1,8 = 19,800 =&gt; A _x000d_
z pol. č. 12960:  30,0*1,8 = 54,000 =&gt; B _x000d_
z pložky 13173:  872,5*1,8 = 1570,500 =&gt; C _x000d_
z položky 13273:  47,60*1,8 = 85,680 =&gt; D _x000d_
z položky č. 26124: (3,14*0,1m*0,1m*210,0)*1,8t/m3 = 11,869 =&gt; E t_x000d_
z položky č. 26144: (3,14*0,1m*0,1m*14,0)*2,2t/m3 = 0,967 =&gt; F _x000d_
A+B+C+D+E+F = 1742,816 =&gt; G</t>
  </si>
  <si>
    <t>Položka zahrnuje:
- veškeré poplatky provozovateli skládky související s uložením odpadu na skládce.
Položka nezahrnuje:
- x</t>
  </si>
  <si>
    <t>b</t>
  </si>
  <si>
    <t>- asfalt</t>
  </si>
  <si>
    <t>z pol. č. 11313: 7,875m3*2,2t/m3 = 17,325 =&gt; A t</t>
  </si>
  <si>
    <t>c</t>
  </si>
  <si>
    <t>- stávající nestmelené vrstvy vozovky</t>
  </si>
  <si>
    <t>z pol. č. 11332: 81,911m3*2,2t/m3 = 180,204 =&gt; A t</t>
  </si>
  <si>
    <t>d</t>
  </si>
  <si>
    <t>- stávající stmelené vrstvy vozovky</t>
  </si>
  <si>
    <t>z pol. č. 11334: 35,2m3*2,2t/m3 = 77,440 =&gt; A t</t>
  </si>
  <si>
    <t>e</t>
  </si>
  <si>
    <t>- beton</t>
  </si>
  <si>
    <t>z položky č. 96615: 164,352m3*2,2t/m3 = 361,574 =&gt; A t</t>
  </si>
  <si>
    <t>f</t>
  </si>
  <si>
    <t>- železobeton</t>
  </si>
  <si>
    <t>z pol. č. 96616: 44,66m3*2,4t/m3 = 107,184 =&gt; A t</t>
  </si>
  <si>
    <t>g</t>
  </si>
  <si>
    <t>- izolace</t>
  </si>
  <si>
    <t>z pol. č. 97817: 69,0m2*0,0043t/m2 = 0,297 =&gt; A t</t>
  </si>
  <si>
    <t>014132</t>
  </si>
  <si>
    <t>POPLATKY ZA SKLÁDKU TYP S-NO (NEBEZPEČNÝ ODPAD)</t>
  </si>
  <si>
    <t>- asfalt (ZAS - T4)</t>
  </si>
  <si>
    <t xml:space="preserve">z pololožky 11313.a:  32*2,4 = 76,800 =&gt; A</t>
  </si>
  <si>
    <t>zahrnuje veškeré poplatky provozovateli skládky související s uložením odpadu na skládce.</t>
  </si>
  <si>
    <t>014211</t>
  </si>
  <si>
    <t>POPLATKY ZA ZEMNÍK - ORNICE</t>
  </si>
  <si>
    <t>M3</t>
  </si>
  <si>
    <t>- poplatek za zemník - chybějící ornice do položky 18220</t>
  </si>
  <si>
    <t>dle pol. č. 12573: 33,75m3 = 33,750 =&gt; A m3</t>
  </si>
  <si>
    <t>Položka zahrnuje:
- veškeré poplatky majiteli zemníku související s nákupem zeminy (nikoliv s otvírkou zemníku)
Položka nezahrnuje:
- x</t>
  </si>
  <si>
    <t>029412</t>
  </si>
  <si>
    <t>OSTATNÍ POŽADAVKY - VYPRACOVÁNÍ MOSTNÍHO LISTU</t>
  </si>
  <si>
    <t>- mostní list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</si>
  <si>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</si>
  <si>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</si>
  <si>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</si>
  <si>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</si>
  <si>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</si>
  <si>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</si>
  <si>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</si>
  <si>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</si>
  <si>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- kácení křovin, včetně likvidace a odvozu</t>
  </si>
  <si>
    <t>40,0m2 = 40,000 =&gt; A m2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</si>
  <si>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</si>
  <si>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</si>
  <si>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</si>
  <si>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- kácení vzrostlých stromů, včetně odstranění pařezů _x000d_
- včetně naložení a odvozu dřevní hmoty_x000d_
- dřevní hmota bude odkoupena zhotovitelem stavby na základě kupní smlouvy nebo předána vlastníkovi pozemku</t>
  </si>
  <si>
    <t>dle přílohy č. H.7 - Situace kácení: 9ks = 9,000 =&gt; A ks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</si>
  <si>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</si>
  <si>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</si>
  <si>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</si>
  <si>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dle přílohy č. H.7 - Situace kácení: 3ks = 3,000 =&gt; A ks</t>
  </si>
  <si>
    <t>11204</t>
  </si>
  <si>
    <t>KÁCENÍ STROMŮ D KMENE DO 0,3M S ODSTRANĚNÍM PAŘEZŮ</t>
  </si>
  <si>
    <t>dle přílohy č. H.7 - Situace kácení: 7ks = 7,000 =&gt; A ks</t>
  </si>
  <si>
    <t>11313</t>
  </si>
  <si>
    <t>ODSTRANĚNÍ KRYTU ZPEVNĚNÝCH PLOCH S ASFALTOVÝM POJIVEM</t>
  </si>
  <si>
    <t>- odstranění stávající asfaltové vozovky _x000d_
- včetně naložení, odvozu a uložení na skládku nebezpečného odpadu (PAU ZAS-T4)_x000d_
- poplatek za uložení na skládce viz položka 014132</t>
  </si>
  <si>
    <t>odměřeno digitálně ze situace_x000d_
320,0m2*0,1m = 32,000 =&gt; A m3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</si>
  <si>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</si>
  <si>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- odstranění zpevněné plochy před "papírnou" _x000d_
- včetně naložení, odvozu a uložení na skládku _x000d_
- poplatek za uložení na skládce viz položka 014102.b</t>
  </si>
  <si>
    <t>zpevněná plocha_x000d_
na p. p. č. 191/1: 39,0m2*0,15m = 5,850 =&gt; A m3_x000d_
na p. p. č. 1597/4: 13,5m2*0,15m = 2,025 =&gt; B m3_x000d_
Celkem: A+B = 7,875 =&gt; C m3</t>
  </si>
  <si>
    <t>11332</t>
  </si>
  <si>
    <t>ODSTRANĚNÍ PODKLADŮ ZPEVNĚNÝCH PLOCH Z KAMENIVA NESTMELENÉHO</t>
  </si>
  <si>
    <t>- podkladní vozovkové vrstvy před a za mostem_x000d_
- včetně naložení, odvozu a uložení na skládku _x000d_
- poplatek za uložení na skládce viz položka 014102.c</t>
  </si>
  <si>
    <t>odměřeno digitálně ze situace_x000d_
podkladní vrstvy vozovky na mostě a předpolích v rozsahu výkopů - předpoklad tl. 2*150 mm: (320,0m2-4,25m*11,05m)*2*0,15m = 81,911 =&gt; A m3</t>
  </si>
  <si>
    <t>11334</t>
  </si>
  <si>
    <t>ODSTRANĚNÍ PODKLADU ZPEVNĚNÝCH PLOCH S CEMENT POJIVEM</t>
  </si>
  <si>
    <t>- podkladní vozovkové vrstvy před a za mostem_x000d_
- včetně naložení, odvozu a uložení na skládku _x000d_
- poplatek za uložení na skládce viz položka 014102.d</t>
  </si>
  <si>
    <t>odměřeno digitálně ze situace_x000d_
podkladní vrstvy vozovky na mostě a předpolích - předpoklad tl. 110 mm: 320,0m2*0,11m = 35,200 =&gt; A m3</t>
  </si>
  <si>
    <t>113766</t>
  </si>
  <si>
    <t>FRÉZOVÁNÍ DRÁŽKY PRŮŘEZU DO 800MM2 V ASFALTOVÉ VOZOVCE</t>
  </si>
  <si>
    <t>M</t>
  </si>
  <si>
    <t>- včetně likvidace vzniklého odpadu</t>
  </si>
  <si>
    <t>pro zálivky - v místě napojení stávající a nové obrusné vrstvy vozovky: 4,7m+5,1m+4,9m = 14,700 =&gt; A m_x000d_
pro zálivky podél říms: 25,6m+26,4m = 52,000 =&gt; B m_x000d_
pro zálivky podél obrubníků: 2,0m+2,0m+3,0m+1,5m+24,0m = 32,500 =&gt; C m_x000d_
Celkem: A+B+C = 99,200 =&gt; D m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</si>
  <si>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</si>
  <si>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</si>
  <si>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</si>
  <si>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</si>
  <si>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- čerpání vody _x000d_
- položka bude čerpána dle skutečnosti</t>
  </si>
  <si>
    <t>předpoklad: 21dní*24hod = 504,000 =&gt; A hod</t>
  </si>
  <si>
    <t>Položka zahrnuje:
- čerpání vody na povrchu
- potrubí 
- pohotovost záložní čerpací soupravy
- zřízení čerpací jímky
- následná demontáž a likvidace těchto zařízení
Položka nezahrnuje:
- x</t>
  </si>
  <si>
    <t>12110</t>
  </si>
  <si>
    <t>SEJMUTÍ ORNICE NEBO LESNÍ PŮDY</t>
  </si>
  <si>
    <t>- sejmutí ornice v tl. 150 mm_x000d_
- včetně naložení a odvozu na meziskládku pro zpětné použití - ornice do položky 18220</t>
  </si>
  <si>
    <t>digitálně odměřeno ze situace_x000d_
vlevo: (234,0m2+12,0m2)*1,2koef.*0,15m = 44,280 =&gt; A m3_x000d_
vpravo: (180,0m2+85,0m2)*1,2koef.*0,15m = 47,700 =&gt; B m3_x000d_
Celkem: A+B = 91,980 =&gt; C m3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</si>
  <si>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</si>
  <si>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</si>
  <si>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</si>
  <si>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- včetně naložení, odvozu a uložení na skládku _x000d_
- poplatek za uložení na skládce viz položka 014102.a</t>
  </si>
  <si>
    <t>odstranění nánosu ze stávajícího propustku - odhad: 0,5m*2,75m*8,0m = 11,000 =&gt; A m3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</si>
  <si>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</si>
  <si>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</si>
  <si>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</si>
  <si>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- chybějící ornice do položky 18220, poplatek za zemní v položce 014211</t>
  </si>
  <si>
    <t>natěžení a dovoz chybějící ornice _x000d_
pro pol. č. 18220: 125,73m3 = 125,730 =&gt; A m3_x000d_
odpočet z pol. č. 12110: -91,98m3 = -91,980 =&gt; B m3_x000d_
Celkem: A+B = 33,750 =&gt; C m3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</si>
  <si>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</si>
  <si>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</si>
  <si>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</si>
  <si>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odstranění sedimentu z koryta potoka - odhad: 150,0m2*0,2m = 30,000 =&gt; A m3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</si>
  <si>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</si>
  <si>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</si>
  <si>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</si>
  <si>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odměřeno digitálně z výkresu_x000d_
výkop u opěry O1 + nájezdová rampa pro vrtnou soupravu: 55,0m2*10,0m = 550,000 =&gt; A m3_x000d_
výkop u opěry O2: 32,0m2*10,0m = 320,000 =&gt; B m3_x000d_
výkop pro vývařiště: 2,0m*2,5m*0,5m = 2,500 =&gt; C m3_x000d_
Celkem: A+B+C = 872,500 =&gt; D m3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</si>
  <si>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</si>
  <si>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</si>
  <si>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</si>
  <si>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pro těžkou rovnaninu podél opěr: 2,0m*0,7m*(18,0m+16,0m) = 47,600 =&gt; A m3</t>
  </si>
  <si>
    <t>17120</t>
  </si>
  <si>
    <t>ULOŽENÍ SYPANINY DO NÁSYPŮ A NA SKLÁDKY BEZ ZHUTNĚNÍ</t>
  </si>
  <si>
    <t>- uložení na trvalou skládku</t>
  </si>
  <si>
    <t>z pol. č. 12273: 11,0m3 = 11,000 =&gt; A m3_x000d_
z pol. č. 13173: 872,5m3 = 872,500 =&gt; B m3_x000d_
z pol. č. 13273: 47,6m3 = 47,600 =&gt; C m3_x000d_
Celkem: A+B+C = 931,100 =&gt; D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</si>
  <si>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</si>
  <si>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</si>
  <si>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</si>
  <si>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- zásyp ze ŠD 0-63 mm, hutnit po vrstvách tl. max. 300 mm na Id=1,0 nebo 100%PS_x000d_
- včetně dodání a dovozu vhodného materiálu</t>
  </si>
  <si>
    <t>zásyp stáv. propustku: 8,0m2*8,0m = 64,000 =&gt; A m3_x000d_
zásyp nad těsnící fólii_x000d_
za rubem opěry O1: 14,0m2*5,3m = 74,200 =&gt; B m3_x000d_
za rubem opěry O2: 20,0m2*5,3m = 106,000 =&gt; C m3_x000d_
zásyp nájezdové rampy: 34,0m2*6,0m = 204,000 =&gt; D m3_x000d_
Celkem: A+B+C+D = 448,200 =&gt; E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</si>
  <si>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</si>
  <si>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</si>
  <si>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</si>
  <si>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- zásyp ze ŠD 0-63 mm, hutnit po vrstvách tl. max. 300 mm na Id=1,0  nebo 100%PS_x000d_
- včetně dodání a dovozu vhodného materiálu</t>
  </si>
  <si>
    <t>obsyp křídel_x000d_
u opěry O1: 20,0m2*3,0m*2 = 120,000 =&gt; A m3_x000d_
u opěry O2: 30,0m2*3,0m*2 = 180,000 =&gt; B m3_x000d_
Celkem: A+B = 300,000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</si>
  <si>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</si>
  <si>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zásyp v rubu opěr pod těsnící fólií_x000d_
opěra O1: 2,5m2*5,3m = 13,250 =&gt; A m3_x000d_
opěra O2: 2,7m2*5,3m = 14,310 =&gt; B m3_x000d_
Celkem: A+B = 27,560 =&gt; C m3</t>
  </si>
  <si>
    <t>- ŠP FR. 8-32 mm_x000d_
- včetně dodání a dovozu vhodného materiálu</t>
  </si>
  <si>
    <t>ochranný obsyp - tl. 600 mm_x000d_
za rubem opěry O1: 0,6m*3,2m*5,3m = 10,176 =&gt; A m3_x000d_
za rubem opěry O2: 0,6m*3,7m*5,3m = 11,766 =&gt; B m3_x000d_
ochranný obsyp - tl. 300 mm_x000d_
za rubem křídel O1: 0,3m*2,6m*4,3m+0,3m*4,0m*2,3m+0,3m*2,6m*4,2m+0,3m*3,6m*2,2m = 11,766 =&gt; C m3_x000d_
za rubem křídel O2: 0,3m*2,6m*4,9m+0,3m*5,7m*3,3m+0,3m*2,6m*4,8m+0,3m*2,6m*4,8m+0,3m*5,3m*3,2m = 22,041 =&gt; D m3_x000d_
Celkem: A+B+C+D = 55,749 =&gt; E m3</t>
  </si>
  <si>
    <t>- ŠP FR. 0-16 mm_x000d_
- včetně dodání a dovozu vhodného materiálu</t>
  </si>
  <si>
    <t>ochranný obsyp u těsnící fólie, 2 x tl. 150 mm_x000d_
za rubem opěry O1: 5,1m*5,3m*0,15m*2 = 8,109 =&gt; A m3_x000d_
za rubem opěry O2: 5,3m*5,3m*0,15m*2 = 8,427 =&gt; B m3_x000d_
Celkem: A+B = 16,536 =&gt; C m3</t>
  </si>
  <si>
    <t>17750</t>
  </si>
  <si>
    <t>ZEMNÍ HRÁZKY ZE ZEMIN NEPROPUSTNÝCH</t>
  </si>
  <si>
    <t>- zřízení zemních hrázek pro provizorní převedení vody v korytě, včetně dopravy, dodání, natěžení a nákupu vhodného těsnící materiálu, včetně PE fólie tl. 2 mm _x000d_
- včetně zpětného rozebrání a likvidace zemních hrázek, včetně odvozu a uložení materiálu na skládce, včetně poplatku za uložení materiálu na skládce</t>
  </si>
  <si>
    <t>1,0m2*25,0m+7,0m3+7,0m3 = 39,000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</si>
  <si>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</si>
  <si>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</si>
  <si>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</si>
  <si>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- rozprostření ornice v tl. 150 mm - ornice z položky 12110 (91,980 m3), zbývající část ornice (33,75 m3) bude nakoupena - poplatek za zemník v položce 014211, vykopávky ze zemníku v položce 12573_x000d_
- včetně naložení a dovozu z mezideponie</t>
  </si>
  <si>
    <t>odměřeno digitálně ze situace_x000d_
(195,0m2+40,0m2+10,5m2+45,0m2+279,0m2+72,0m2+57,0m2)*1,2koef.*0,15m = 125,730 =&gt; A m3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</si>
  <si>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</si>
  <si>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</si>
  <si>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</si>
  <si>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- založení trávníku na rozprostřené ornice _x000d_
- včetně nákupu a dodání travního semene_x000d_
- včetně následné péče</t>
  </si>
  <si>
    <t>(195,0m2+40,0m2+10,5m2+45,0m2+279,0m2+72,0m2+57,0m2)*1,2koef. = 838,200 =&gt; A m2</t>
  </si>
  <si>
    <t>Položka zahrnuje:
- dodání předepsané travní směsi, hydroosev na ornici, zalévání, první pokosení, to vše bez ohledu na sklon terénu
Položka nezahrnuje:
- x</t>
  </si>
  <si>
    <t>2 - Základy</t>
  </si>
  <si>
    <t>21331</t>
  </si>
  <si>
    <t>DRENÁŽNÍ VRSTVY Z BETONU MEZEROVITÉHO (DRENÁŽNÍHO)</t>
  </si>
  <si>
    <t>- obsyp podél drenáže</t>
  </si>
  <si>
    <t>podélné drenáže_x000d_
za opěrou O1 a křídly: 0,07m2*(5,3m+6,9m+7,2m) = 1,358 =&gt; A m3_x000d_
za opěrou O2 a křídly: 0,07m2*(5,3m+8,5m+8,9m) = 1,589 =&gt; B m3_x000d_
Celkem: A+B = 2,947 =&gt; C m3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</si>
  <si>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</si>
  <si>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</si>
  <si>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</si>
  <si>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odvodnění izolace drenážním betonem: 0,15m*0,05m*10,3m = 0,077 =&gt; A m3</t>
  </si>
  <si>
    <t>21452</t>
  </si>
  <si>
    <t>SANAČNÍ VRSTVY Z KAMENIVA DRCENÉHO</t>
  </si>
  <si>
    <t>- ŠD FR. 0-63 mm, tl. 500 mm_x000d_
- položka bude čerpána se soushlasem TDS</t>
  </si>
  <si>
    <t>ŠD polštář u křídel: 0,5m*3,7m*(4,0m+3,6m+5,7m+5,3m) = 34,410 =&gt; A m3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</si>
  <si>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</si>
  <si>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227831</t>
  </si>
  <si>
    <t>MIKROPILOTY KOMPLET D DO 150MM NA POVRCHU</t>
  </si>
  <si>
    <t>- mikropiloty 108/16 mm, S355 J2, s roznášecí hlavou a s injektovaným kořenem _x000d_
- délka mikropilot 8,0 m_x000d_
- délka kořene 7,0 m_x000d_
- včetně injektáže kořene maltou cem. II/A,B, max. tlak 420 KN</t>
  </si>
  <si>
    <t>4*7ks*8,0m = 224,000 =&gt; A m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</si>
  <si>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</si>
  <si>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26124</t>
  </si>
  <si>
    <t>VRTY PRO KOTVENÍ, INJEKTÁŽ A MIKROPILOTY NA POVRCHU TŘ. II D DO 200MM</t>
  </si>
  <si>
    <t>- vrty pro piloty D 200 mm_x000d_
- včetně naložení, odvozu vyvrtané zeminy na skládku _x000d_
- poplatek za uložení na skládce viz položka 014102.a</t>
  </si>
  <si>
    <t>vrt pro mikropiloty_x000d_
šikmý: 2*5ks*8,0m+2*2ks*7,0m = 108,000 =&gt; A m_x000d_
svislý: 2*2ks*8,0m+2*5ks*7,0m = 102,000 =&gt; B m_x000d_
Celkem: A+B = 210,000 =&gt; C m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</si>
  <si>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</si>
  <si>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26144</t>
  </si>
  <si>
    <t>VRTY PRO KOTVENÍ, INJEKTÁŽ A MIKROPILOTY NA POVRCHU TŘ. IV D DO 200MM</t>
  </si>
  <si>
    <t>vrt pro mikropiloty skrz stáv. bet. základ_x000d_
šikmý: 2*2ks*1,0m = 4,000 =&gt; A m_x000d_
svislý: 2*5ks*1,0m = 10,000 =&gt; B m_x000d_
Celkem: A+B = 14,000 =&gt; C m</t>
  </si>
  <si>
    <t>272315</t>
  </si>
  <si>
    <t>ZÁKLADY Z PROSTÉHO BETONU DO C30/37</t>
  </si>
  <si>
    <t>- základy z betonu C30/37-XF3, vč. nátěru 1 x ALP + 2 x ALN + geotextilie min. 600 g/m2</t>
  </si>
  <si>
    <t>podezdívka: 0,3m*1,0m*(4,2m+5,6m) = 2,940 =&gt; A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</si>
  <si>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</si>
  <si>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272325</t>
  </si>
  <si>
    <t>ZÁKLADY ZE ŽELEZOBETONU DO C30/37</t>
  </si>
  <si>
    <t>- základy z betonu C30/37-XA1, včetně nátěru 1 x ALP + 2 x ALN + geotextilie min. 600 g/m2</t>
  </si>
  <si>
    <t>dle přílohy č. 5 - Tvar nosné konstrukce_x000d_
základová deska: 43,2m3 = 43,200 =&gt; A m3_x000d_
základové pasy: 41,6m3 = 41,600 =&gt; B m3_x000d_
Celkem: A+B = 84,800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</si>
  <si>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</si>
  <si>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</si>
  <si>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</si>
  <si>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B500B</t>
  </si>
  <si>
    <t>2,5% z pol. č. 272325: 84,8m3*7,85t/m3*0,025 = 16,642 =&gt; A t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</si>
  <si>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</si>
  <si>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28997F</t>
  </si>
  <si>
    <t>OPLÁŠTĚNÍ (ZPEVNĚNÍ) Z GEOTEXTILIE DO 600G/M2</t>
  </si>
  <si>
    <t>min. 600 g/m2</t>
  </si>
  <si>
    <t>ochranná geotextilie pod a nad těsnící fólií _x000d_
za rubem opěry O1: 5,0m*5,3m*2vrstvy = 53,000 =&gt; A m2_x000d_
za rubem opěry O2: 5,2m*5,3m*2vrstvy = 55,120 =&gt; B m2_x000d_
Celkem: A+B = 108,120 =&gt; C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</si>
  <si>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</si>
  <si>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</si>
  <si>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</si>
  <si>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HDPE fólie tl. 2 mm</t>
  </si>
  <si>
    <t>za rubem opěry O1: 5,0m*5,3m = 26,500 =&gt; A m2_x000d_
za rubem opěry O2: 5,2m*5,3m = 27,560 =&gt; B m2_x000d_
Celkem: A+B = 54,060 =&gt; C m2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</si>
  <si>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</si>
  <si>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3 - Svislé konstrukce</t>
  </si>
  <si>
    <t>31717</t>
  </si>
  <si>
    <t>KOVOVÉ KONSTRUKCE PRO KOTVENÍ ŘÍMSY</t>
  </si>
  <si>
    <t>KG</t>
  </si>
  <si>
    <t>- kotvení římsy do vývrtu, kompletní dodávka včetně PKO, vrtů a zálivky</t>
  </si>
  <si>
    <t>(26ks+26ks)*5,58kg/ks = 290,160 =&gt; A kg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</si>
  <si>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</si>
  <si>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</si>
  <si>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</si>
  <si>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- římsa z betonu C30/37-XF4, XD3, XC4, včetně bednění v kategorii dle TZ, výplně a těsnění spár_x000d_
- včetně gumové matrice pro vyznačení letopočtu stavby _x000d_
- včetně zatěžovacích zkoušek betonu dle TKP 18</t>
  </si>
  <si>
    <t>dle přílohy č. 6 - Tvar a kotvení říms: 14,7m3 = 14,700 =&gt; A m3</t>
  </si>
  <si>
    <t>317365</t>
  </si>
  <si>
    <t>VÝZTUŽ ŘÍMS Z OCELI 10505, B500B</t>
  </si>
  <si>
    <t>3% z pol. č. 317325: 14,7m3*7,85t/m3*0,03 = 3,462 =&gt; A t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</si>
  <si>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</si>
  <si>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333315</t>
  </si>
  <si>
    <t>MOSTNÍ OPĚRY A KŘÍDLA Z PROSTÉHO BETONU DO C30/37</t>
  </si>
  <si>
    <t xml:space="preserve">- beton C30/37-XF2, XD1, XC4, včetně bednění, výplně a těsnění spár, včetně nátěru 1 x ALP + 2 x ALN + geotextílii min. 600 g/m2   _x000d_
- včetně kontrolních zkoušek betonu dle TKP 18</t>
  </si>
  <si>
    <t>dle přílohy č. 5 - Tvar nosné konstrukce_x000d_
křídlal: 70,4m3 = 70,400 =&gt; A m3</t>
  </si>
  <si>
    <t>333365</t>
  </si>
  <si>
    <t>VÝZTUŽ MOSTNÍCH OPĚR A KŘÍDEL Z OCELI 10505, B500B</t>
  </si>
  <si>
    <t>3% z pol. č. 333315: 70,4m3*7,85t/m3*0,03 = 16,579 =&gt; A t</t>
  </si>
  <si>
    <t>33894B</t>
  </si>
  <si>
    <t xml:space="preserve">SLOUPKY OHRADNÍ A PLOTOVÉ  KOVOVÉ DODATEČNĚ KOTVENÉ</t>
  </si>
  <si>
    <t>- ocelové sloupky 60x40x4 mm, včetně kotvení do podezdívky pomocí patních desek pomocí chemických kotev do betonu _x000d_
- protikorozní ochrana sloupků je navržena komaxit v barvě RAL dle výběru soukromého vlastníka pozemku_x000d_
- podrobná specifikace v TZ _x000d_
- výška sloupků 2,0 m_x000d_
- podrobná specifikace dle TZ</t>
  </si>
  <si>
    <t>6ks*3,5kg/1000 = 0,021 =&gt; A t</t>
  </si>
  <si>
    <t xml:space="preserve">Položka zahrnuje:
- dodání a osazení předepsaného sloupku, kotevní desky a spojovacího materiálu  včetně PKO
- zřízení a výplň kotevních otvorů
- předepsané podlití kotevních desek
Položka nezahrnuje:
- x</t>
  </si>
  <si>
    <t>389325</t>
  </si>
  <si>
    <t>MOSTNÍ RÁMOVÉ KONSTRUKCE ZE ŽELEZOBETONU C30/37</t>
  </si>
  <si>
    <t>- nosná konstrukce mostu z betonu C30/37-XF2, XD1, XC4, včetně bednění, výplně a těsnění spár, včetně nátěru 1 x ALP + 2 x ALN + geotextílie min. 600 g/m2 _x000d_
- včetně úpravy povrchu broušením a brokováním pro pokládku izolace _x000d_
- včetně podpěrné konstrukce _x000d_
- včetně kontrolních zkoušek betonu dle TKP 18</t>
  </si>
  <si>
    <t>dle přílohy č. 5 - Tvar nosné konstrukce_x000d_
stojky+ příčel: 37,8m3+42,5m3 = 80,300 =&gt; A m3</t>
  </si>
  <si>
    <t>389365</t>
  </si>
  <si>
    <t>VÝZTUŽ MOSTNÍ RÁMOVÉ KONSTRUKCE Z OCELI 10505, B500B</t>
  </si>
  <si>
    <t>3% z pol. č. 389325: 80,3m3*7,85t/m3*0,03 = 18,911 =&gt; A t</t>
  </si>
  <si>
    <t>4 - Vodorovné konstrukce</t>
  </si>
  <si>
    <t>451312</t>
  </si>
  <si>
    <t>PODKLADNÍ A VÝPLŇOVÉ VRSTVY Z PROSTÉHO BETONU C12/15</t>
  </si>
  <si>
    <t>- podkladní beton C12/15-X0 tl. 150 mm</t>
  </si>
  <si>
    <t>dle přílohy č. 5 - Tvar nosné konstrukce: 21,7m3 = 21,700 =&gt; A m3_x000d_
podkladní beton pod drenáží_x000d_
za opěrou O1 a křídly: 0,1m2*(5,3m+6,8m+7,2m) = 1,930 =&gt; B m3_x000d_
za opěrou O2 a křídly: 0,1m2*(5,3m+8,5m+8,9m) = 2,270 =&gt; C m3_x000d_
Celkem: A+B+C = 25,900 =&gt; D m3</t>
  </si>
  <si>
    <t>451315</t>
  </si>
  <si>
    <t>PODKLADNÍ A VÝPLŇOVÉ VRSTVY Z PROSTÉHO BETONU C30/37</t>
  </si>
  <si>
    <t>- podkladní beton C30/37</t>
  </si>
  <si>
    <t>odláždění za římsami_x000d_
na návodní straně: (1,5m2+1,7m2)*0,2m = 0,640 =&gt; A m3_x000d_
na povodní straně: (2,2m2+1,1m2)*0,2m = 0,660 =&gt; B m3_x000d_
opevnění svahů podél křídel _x000d_
na návodní straně: (0,4m*7,0m+0,4m*9,25m)*1,2koef. rozř.*0,2m = 1,560 =&gt; C m3_x000d_
na povodní straně: (0,4m*7,05m+0,4m*8,8m)*1,2koef. rozř.*0,2m = 1,522 =&gt; D m3_x000d_
Celkem: A+B+C+D = 4,382 =&gt; E m3</t>
  </si>
  <si>
    <t>45860</t>
  </si>
  <si>
    <t>VÝPLŇ ZA OPĚRAMI A ZDMI Z MEZEROVITÉHO BETONU</t>
  </si>
  <si>
    <t>- přechodový klín z mezerovitého betonu MCB-8</t>
  </si>
  <si>
    <t>přechodový klín_x000d_
za opěrou O1: 4,0m2*5,3m = 21,200 =&gt; A m3_x000d_
za opěrou O2: 5,7m2*5,3m = 30,210 =&gt; B m3_x000d_
Celkem: A+B = 51,410 =&gt; C m3</t>
  </si>
  <si>
    <t>Položka zahrnuje:
 - dodávku mezerovitého betonu a jeho uložení se zhutněním
- včetně mimostaveništní a vnitrostaveništní dopravy (rovněž přesuny)
Položka nezahrnuje:
- x</t>
  </si>
  <si>
    <t>46321</t>
  </si>
  <si>
    <t>ROVNANINA Z LOMOVÉHO KAMENE</t>
  </si>
  <si>
    <t>- těžká kamenná rovnanina s urovnaným lícem a vyklínováním_x000d_
- specifikace dle TZ - hmotnost kamenů kamenné rovnaniny je navržena v rozmezí 100 - 500 kg</t>
  </si>
  <si>
    <t>podél opěr a svahů u koryta: 1,8m2*19,0m+1,8m2*16,0m = 63,000 =&gt; A m3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</si>
  <si>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</si>
  <si>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</si>
  <si>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</si>
  <si>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- dlažba z lomového kamene tl. 200 mm, včetně betonového lože tl. min. 100 mm z betonu C25/30n-XF3_x000d_
- včetně spárování cementovou maltou a vyplnění spár, případně s vyklínováním dle technické specifikace</t>
  </si>
  <si>
    <t>pod odlážděním za římsami_x000d_
na návodní straně: (1,5m2+1,7m2)*0,15m = 0,480 =&gt; A m3_x000d_
na povodní straně: (2,2m2+1,1m2)*0,15m = 0,495 =&gt; B m3_x000d_
pod opevněním svahů podél křídel _x000d_
na návodní straně: (0,4m*7,0m+0,4m*9,25m)*1,2koef. rozř.*0,15m = 1,170 =&gt; C m3_x000d_
na povodní straně: (0,4m*7,05m+0,4m*8,8m)*1,2koef. rozř.*0,15m = 1,141 =&gt; D m3_x000d_
Celkem: A+B+C+D = 3,286 =&gt; E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</si>
  <si>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</si>
  <si>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</si>
  <si>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</si>
  <si>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- ukončení opevnění svahu prahem z prostého betonu C30/37-XF3_x000d_
- rozměr 500 x 800 mm</t>
  </si>
  <si>
    <t>ukončení opevnění svahu podél křídel: 0,5m*0,8m*(0,5m+0,5m+0,5m+1,5m) = 1,200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</si>
  <si>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</si>
  <si>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5 - Komunikace</t>
  </si>
  <si>
    <t>56330</t>
  </si>
  <si>
    <t>VOZOVKOVÉ VRSTVY ZE ŠTĚRKODRTI</t>
  </si>
  <si>
    <t>- zpevnění stávajících sjezdů ze ŠD tl. 150 mm_x000d_
- včetně dodání a nákupu vhodného materiálu</t>
  </si>
  <si>
    <t>odměřeno digitálně ze situace_x000d_
(40,0m2+30,0m2)*0,15m = 10,500 =&gt; A m3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</si>
  <si>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</si>
  <si>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</si>
  <si>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</si>
  <si>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- ŠDA, FR. 0-32 mm, tl. 150 mm</t>
  </si>
  <si>
    <t>odměřeno digitálně ze situace_x000d_
vozovka na předpolích mostu: 378,0m2-(5,5m*10,3m) = 321,350 =&gt; A m2</t>
  </si>
  <si>
    <t>- ŠDA, FR. 0-63 mm, tl. 150 m</t>
  </si>
  <si>
    <t>56930</t>
  </si>
  <si>
    <t>ZPEVNĚNÍ KRAJNIC ZE ŠTĚRKODRTI</t>
  </si>
  <si>
    <t>- zpevnění stávajících krajnic ze ŠD tl. 150 mm _x000d_
- včetně dodání a nákupu vhodného materiálu</t>
  </si>
  <si>
    <t>odměřeno digitálně ze situace_x000d_
(33,0m2+18,0m2+35,0m2)*0,15m = 12,900 =&gt; A m3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</si>
  <si>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</si>
  <si>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572121</t>
  </si>
  <si>
    <t>INFILTRAČNÍ POSTŘIK ASFALTOVÝ DO 1,0KG/M2</t>
  </si>
  <si>
    <t>- postřik infiltrační PI-C, 1,0 kg/m2</t>
  </si>
  <si>
    <t>dle pol. č. 574E98: 321,35m2 = 321,350 =&gt; A 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</si>
  <si>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</si>
  <si>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</si>
  <si>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</si>
  <si>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- postřik spojovací PS-C, 0,4 kg/m2</t>
  </si>
  <si>
    <t>dle pol. č. 574A34: 378,0m2 = 378,000 =&gt; A m2_x000d_
dle pol. č. 574C66: 321,35m2 = 321,350 =&gt; B m2_x000d_
Celkem: A+B = 699,350 =&gt; C m2</t>
  </si>
  <si>
    <t>574A34</t>
  </si>
  <si>
    <t>ASFALTOVÝ BETON PRO OBRUSNÉ VRSTVY ACO 11+ TL. 40MM</t>
  </si>
  <si>
    <t>- ACO 11+ tl. 40 mm</t>
  </si>
  <si>
    <t>odměřeno digitálně ze situace_x000d_
vozovka na mostě a předpolích mostu: 378,0m2 = 378,000 =&gt; A m2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</si>
  <si>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</si>
  <si>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574A44</t>
  </si>
  <si>
    <t>ASFALTOVÝ BETON PRO OBRUSNÉ VRSTVY ACO 11+ TL. 50MM</t>
  </si>
  <si>
    <t>- ochrana izolace na mostě ACO 11+, tl. 50 mm</t>
  </si>
  <si>
    <t>odměřeno digitálně ze situace_x000d_
ochrana izolace na mostě: 5,5m*10,3m = 56,650 =&gt; A m2</t>
  </si>
  <si>
    <t>574C66</t>
  </si>
  <si>
    <t>ASFALTOVÝ BETON PRO LOŽNÍ VRSTVY ACL 16+, 16S TL. 70MM</t>
  </si>
  <si>
    <t>- ACL 16+, tl. 70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</si>
  <si>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</si>
  <si>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574E98</t>
  </si>
  <si>
    <t>ASFALTOVÝ BETON PRO PODKLADNÍ VRSTVY ACP 22+, 22S TL. 100MM</t>
  </si>
  <si>
    <t>- ACP 22+, tl. 100 mm</t>
  </si>
  <si>
    <t>58920</t>
  </si>
  <si>
    <t>VÝPLŇ SPAR MODIFIKOVANÝM ASFALTEM</t>
  </si>
  <si>
    <t>- výplň spár</t>
  </si>
  <si>
    <t>zálivky - v místě napojení stávající a nové obrusné vrstvy vozovky: 4,7m+5,1m+4,9m = 14,700 =&gt; A m_x000d_
zálivky podél říms: 25,6m+26,4m = 52,000 =&gt; B m_x000d_
zálivky podél obrubníků: 2,0m+2,0m+3,0m+1,5m+24,0m = 32,500 =&gt; C m_x000d_
Celkem: A+B+C = 99,200 =&gt; D m</t>
  </si>
  <si>
    <t>Položka zahrnuje: 
- dodávku předepsaného materiálu
- vyčištění a výplň spar tímto materiálem
Položka nezahrnuje:
- x</t>
  </si>
  <si>
    <t>7 - Přidružená stavební výroba</t>
  </si>
  <si>
    <t>711442</t>
  </si>
  <si>
    <t>IZOLACE MOSTOVEK CELOPLOŠNÁ ASFALTOVÝMI PÁSY S PEČETÍCÍ VRSTVOU</t>
  </si>
  <si>
    <t>- izolace NK na kotevně impregnační nátěr (pečetící vrstvu) včetně nátěru</t>
  </si>
  <si>
    <t>izolace NK po rubovou drenáž vč. přesahu: 6,5m*19,0m = 123,500 =&gt; A m2_x000d_
zatažení izolace na křídla: 0,5m*(4,3m+4,8m+4,2m+4,7m) = 9,000 =&gt; B m2_x000d_
Celkem: A+B = 132,500 =&gt; C m2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</si>
  <si>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</si>
  <si>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</si>
  <si>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</si>
  <si>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- ochrana izolace pod římsou asfaltovými pásy s kovovou vložkou</t>
  </si>
  <si>
    <t>ochrana izolace pod římsou: 0,65m*10,3m*2 = 13,390 =&gt; A m2</t>
  </si>
  <si>
    <t>Položka zahrnuje:
- dodání předepsaného ochranného materiálu
- zřízení ochrany izolace
Položka nezahrnuje:
- x</t>
  </si>
  <si>
    <t>76793</t>
  </si>
  <si>
    <t>OPLOCENÍ Z RÁMEČKOVÉHO PLETIVA</t>
  </si>
  <si>
    <t>- nové oplocení výšky 1,8 m ze svařovaného pletiva délky 2,5 m s průměrem drátu 5 mm a oky 50 x 200 mm. Protikorozní ochrana výplní je navržena komaxit v barvě RAL dle výběru soukromého vlastníka pozemku_x000d_
- podrobná specifikace v TZ</t>
  </si>
  <si>
    <t>4,2m*1,8m+8,9m2 = 16,460 =&gt; A m2</t>
  </si>
  <si>
    <t>Položka zahrnuje:
- vlastní pletivo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</si>
  <si>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78382</t>
  </si>
  <si>
    <t>NÁTĚRY BETON KONSTR TYP S2 (OS-B)</t>
  </si>
  <si>
    <t>nátěr říms: (0,15m+0,8m+0,6m+0,3m)*25,6m+(0,15m+0,8m+0,6m+0,3m)*26,4m = 96,200 =&gt; A m2_x000d_
nátěr boku NK: (0,67m+0,28m)*8,3m+(0,6m+0,28m)*8,3m = 15,189 =&gt; B m2_x000d_
Celkem: A+B = 111,389 =&gt; C m2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</si>
  <si>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</si>
  <si>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</si>
  <si>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</si>
  <si>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obrubníková hrana římsy: (0,15m+0,25m)*(25,6m+26,4m) = 20,800 =&gt; A m2</t>
  </si>
  <si>
    <t>8 - Potrubí</t>
  </si>
  <si>
    <t>87434</t>
  </si>
  <si>
    <t>POTRUBÍ Z TRUB PLASTOVÝCH ODPADNÍCH DN DO 200MM</t>
  </si>
  <si>
    <t>- trubka plná HDPE DN 180 mm, barva červená</t>
  </si>
  <si>
    <t>vyústění drenáže skrz křídlo: 2*1,0m = 2,000 =&gt; A 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</si>
  <si>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</si>
  <si>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- trubka plná HDPE DN 200 mm</t>
  </si>
  <si>
    <t>prostup pro drenáž: 2*0,8m = 1,600 =&gt; A m</t>
  </si>
  <si>
    <t>87533</t>
  </si>
  <si>
    <t>POTRUBÍ DREN Z TRUB PLAST DN DO 150MM</t>
  </si>
  <si>
    <t>- poloděrovaná trubka HDPE DN 150 mm</t>
  </si>
  <si>
    <t>podélná drenáž _x000d_
za opěrou O1 a křídly: 6,1m+7,2m+7,6m = 20,900 =&gt; A m_x000d_
za opěrou O2 a křídly: 6,1m+9,0m+9,4m = 24,500 =&gt; B m_x000d_
Celkem: A+B = 45,400 =&gt; C 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</si>
  <si>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</si>
  <si>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87633</t>
  </si>
  <si>
    <t>CHRÁNIČKY Z TRUB PLASTOVÝCH DN DO 150MM</t>
  </si>
  <si>
    <t>- chráničky v římsách DN 110/94 mm, včetně protahovacího drátu, včetně zavíčkování</t>
  </si>
  <si>
    <t>rezervní chránička v římse: 2ks*25,6m+2ks*26,4m = 104,000 =&gt; A 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</si>
  <si>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</si>
  <si>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9 - Ostatní konstrukce a práce</t>
  </si>
  <si>
    <t>9113A1</t>
  </si>
  <si>
    <t>SVODIDLO OCEL SILNIČ JEDNOSTR, ÚROVEŇ ZADRŽ N1, N2 - DODÁVKA A MONTÁŽ</t>
  </si>
  <si>
    <t>- silniční svodidlo s úrovní zadržení N2</t>
  </si>
  <si>
    <t>28,0m+8,0m+4,0m+14,0m+4,0m+28,0m+8,0m = 94,000 =&gt; A m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</si>
  <si>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</si>
  <si>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</si>
  <si>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</si>
  <si>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- zábradelní svodidlo s vodorovnou výplní s úrovní zadržení H2 _x000d_
- na mostě</t>
  </si>
  <si>
    <t>25,6+26,4m = 52,000 =&gt; A m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</si>
  <si>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</si>
  <si>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9117C3</t>
  </si>
  <si>
    <t>SVOD OCEL ZÁBRADEL ÚROVEŇ ZADRŽ H2 - DEMONTÁŽ S PŘESUNEM</t>
  </si>
  <si>
    <t>- včetně naložení a odvozu do sběrných surovin</t>
  </si>
  <si>
    <t>15,2m+15,5m = 30,700 =&gt; A 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</si>
  <si>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</si>
  <si>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</si>
  <si>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</si>
  <si>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červené: 2 = 2,000 =&gt; A _x000d_
bílé: 4 = 4,000 =&gt; B _x000d_
A+B = 6,000 =&gt; C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</si>
  <si>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</si>
  <si>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</si>
  <si>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</si>
  <si>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- včetně naložení a odvozu na místo určení investorem</t>
  </si>
  <si>
    <t>nástavce na svodidla: 9ks = 9,000 =&gt; A ks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</si>
  <si>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</si>
  <si>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</si>
  <si>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</si>
  <si>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bílé: 4 = 4,000 =&gt; A _x000d_
modré: 4 = 4,000 =&gt; B _x000d_
A+B = 8,000 =&gt; C</t>
  </si>
  <si>
    <t>914123</t>
  </si>
  <si>
    <t>DOPRAVNÍ ZNAČKY ZÁKLADNÍ VELIKOSTI OCELOVÉ TŘ RA1 - DEMONTÁŽ</t>
  </si>
  <si>
    <t>- demontáž stávajících dopravních značek - omezení tonáže 19 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</si>
  <si>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19 t:  2 = 2,000 =&gt; A _x000d_
- dodatková tabulka: 2 = 2,000 =&gt; B _x000d_
- evidenční číslo mostu:  2 = 2,000 =&gt; C _x000d_
A+B+C = 6,000 =&gt; D</t>
  </si>
  <si>
    <t>Položka zahrnuje:
- odstranění, demontáž a odklizení materiálu s odvozem na předepsané místo
Položka nezahrnuje:
- x</t>
  </si>
  <si>
    <t>914913</t>
  </si>
  <si>
    <t>SLOUPKY A STOJKY DZ Z OCEL TRUBEK ZABETON DEMONTÁŽ</t>
  </si>
  <si>
    <t>- demontáž stávajících sloupků dopravních značek _x000d_
- včetně naložení a odvozu na místo určení investorem (na středisko údržby)_x000d_
- včetně odstranění patky a její likvidace</t>
  </si>
  <si>
    <t>sloupky SDZ_x000d_
2ks = 2,000 =&gt; A ks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</si>
  <si>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</si>
  <si>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</si>
  <si>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</si>
  <si>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2 = 2,000 =&gt; A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</si>
  <si>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</si>
  <si>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</si>
  <si>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</si>
  <si>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- osazení a dodání evidenčního čísla mostu (použití zdemontovaného čísla)_x000d_
- včetně ukotvení a dopravy</t>
  </si>
  <si>
    <t>2ks = 2,000 =&gt; A ks</t>
  </si>
  <si>
    <t>Položka zahrnuje:
- dodávku a montáž značek v požadovaném provedení
Položka nezahrnuje:
- x</t>
  </si>
  <si>
    <t>917223</t>
  </si>
  <si>
    <t>SILNIČNÍ A CHODNÍKOVÉ OBRUBY Z BETONOVÝCH OBRUBNÍKŮ ŠÍŘ 100MM</t>
  </si>
  <si>
    <t>- obrubník 100/250/1000 mm do prostředí XF4, včetně spárování cementovou maltou MC25 XF4</t>
  </si>
  <si>
    <t>u zádlažby za římsou_x000d_
na návodní straně: 0,85m+1,9m+0,85m+1,9m = 5,500 =&gt; A m_x000d_
na povodní straně: 0,85m+2,9m+1,1 = 4,850 =&gt; B m_x000d_
podél skluzů před mostem: (2*4,3m+2*8,6m)*1,2koef. = 30,960 =&gt; C m_x000d_
podél žlabu š. 800 mm u křídla opěry O2, s vystouplými kameny: 2*8,85m*1,2koef. = 21,240 =&gt; D m_x000d_
podél žlabu š. 800 mm podél krajnice vpravo za mostem: 2*40,0m*1,2koef. = 96,000 =&gt; E m_x000d_
Celkem: A+B+C+D+E = 158,550 =&gt; F m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</si>
  <si>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</si>
  <si>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</si>
  <si>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</si>
  <si>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- obrubník 150/250/1000 mm do prostředí XF4, včetně spárování cementovou maltou MC25 XF4</t>
  </si>
  <si>
    <t>za římsou na návodní straně: 2,0m+2,0m = 4,000 =&gt; A m_x000d_
za římsou na povodní straně: 3,0m+1,5m+24,0m = 28,500 =&gt; B m_x000d_
Celkem: A+B = 32,500 =&gt; C m</t>
  </si>
  <si>
    <t>919112</t>
  </si>
  <si>
    <t>ŘEZÁNÍ ASFALTOVÉHO KRYTU VOZOVEK TL DO 100MM</t>
  </si>
  <si>
    <t>oddělující řez ve stávající vozovce: 4,7m+5,1m+4,9m = 14,700 =&gt; A m</t>
  </si>
  <si>
    <t>Položka zahrnuje:
- řezání vozovkové vrstvy v předepsané tloušťce
- spotřeba vody
Položka nezahrnuje:
- x</t>
  </si>
  <si>
    <t>93135</t>
  </si>
  <si>
    <t>TĚSNĚNÍ DILATAČ SPAR PRYŽ PÁSKOU NEBO KRUH PROFILEM</t>
  </si>
  <si>
    <t>podél říms - předtěsnění: 25,6m+26,4m = 52,000 =&gt; A m</t>
  </si>
  <si>
    <t>Položka zahrnuje:
- dodávku a osazení předepsaného materiálu
- očištění ploch spáry před úpravou
- očištění okolí spáry po úpravě
Položka nezahrnuje:
- x</t>
  </si>
  <si>
    <t>93139</t>
  </si>
  <si>
    <t>TĚSNĚNÍ DILATAČ SPAR MATERIÁLEM PRO EMZ</t>
  </si>
  <si>
    <t>- řezaná spára ve vozovce 20x40 výplň pružnou zálivkou</t>
  </si>
  <si>
    <t>řezaná spára na mostě: 0,02m*0,04m*5,5m*2 = 0,009 =&gt; A m3</t>
  </si>
  <si>
    <t>Položka zahrnuje:
- úpravu spáry a přípravu povrchu (nahřátí, penetraci stěn)
- dodání a pokládku předepsané směsi
Položka nezahrnuje:
- těsnící profil</t>
  </si>
  <si>
    <t>935832</t>
  </si>
  <si>
    <t>ŽLABY A RIGOLY DLÁŽDĚNÉ Z LOMOVÉHO KAMENE TL DO 250MMM DO BETONU TL 100MM</t>
  </si>
  <si>
    <t>- žlaby do betonu C30/37nXF3 tl. 150 mm</t>
  </si>
  <si>
    <t>skluzy před mostem: (2,8m2+5,1m2)*1,2koef. = 9,480 =&gt; A m2_x000d_
žlab š. 800 mm u křídla opěry O2, s vystouplými kameny: 0,8m*8,85m*1,2koef. = 8,496 =&gt; B m2_x000d_
žlab š. 800 mm podél krajnice vpravo za mostem: 0,8m*40,0m*1,2koef. = 38,400 =&gt; C m2_x000d_
Celkem: A+B+C = 56,376 =&gt; D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</si>
  <si>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</si>
  <si>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93639</t>
  </si>
  <si>
    <t>ZAÚSTĚNÍ SKLUZŮ (VČET DLAŽBY Z LOM KAMENE)</t>
  </si>
  <si>
    <t>BETONOVÉ VÝVAŘIŠTĚ, VNITŘNÍ ROZMĚR 1,1 X 1,6 M, DLE VL4 504.82</t>
  </si>
  <si>
    <t>Položka zahrnuje:
- veškerý materiál, výrobky a polotovary
- mimostaveništní a vnitrostaveništní doprava (rovněž přesuny)
- naložení a složení,případně s uložením
Položka nezahrnuje:
- x</t>
  </si>
  <si>
    <t>96615</t>
  </si>
  <si>
    <t>BOURÁNÍ KONSTRUKCÍ Z PROSTÉHO BETONU</t>
  </si>
  <si>
    <t>- včetně naložení, odvozu a uložení na skládku _x000d_
- poplatek za uložení na skládce viz položka 014102.e</t>
  </si>
  <si>
    <t>bet. opěra O1 a křídla: 1,2m*3,6m*5,3m+1,0m*13,0m2*2 = 48,896 =&gt; A m3_x000d_
bet. opěra O2 a křídla: 1,2m*3,6m*5,3m+1,0m*14,0m2*2 = 50,896 =&gt; B m3_x000d_
bet. zeď: 2,3m*6,0m*2,0m = 27,600 =&gt; C m3_x000d_
bet. podezdívka: 0,6m*9,3m*2,0m = 11,160 =&gt; D m3_x000d_
bet. žlab: 1,1m*40,0m*0,15m = 6,600 =&gt; E m3_x000d_
bet. horní deska u propustku: 0,6m*4,0m*8,0m = 19,200 =&gt; F m3_x000d_
Celkem: A+B+C+D+E+F = 164,352 =&gt; G m3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</si>
  <si>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</si>
  <si>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</si>
  <si>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</si>
  <si>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- včetně naložení, odvozu a uložení na skládku _x000d_
- poplatek za uložení na skládce viz položka 014102.f</t>
  </si>
  <si>
    <t>stáv. žb. římsy: 0,67m*0,35m*16,72m+0,71m*0,35m*16,755m = 8,084 =&gt; A m3_x000d_
stáv. žb. trámová konstrukce: 2,6m2*10,0m+0,5m2*5,3m+0,8m2*5,3m+3ks*1,0m*0,2m*(0,48m+0,635m+0,775m+0,92m)+2*4ks*0,25m2 = 36,576 =&gt; B m3_x000d_
Celkem: A+B = 44,660 =&gt; C m3</t>
  </si>
  <si>
    <t>97817</t>
  </si>
  <si>
    <t>ODSTRANĚNÍ MOSTNÍ IZOLACE</t>
  </si>
  <si>
    <t>- včetně naložení, odvozu a uložení na skládku _x000d_
- poplatek za uložení na skládce viz položka 014102.g</t>
  </si>
  <si>
    <t>4,6m*15,0m = 69,000 =&gt; A m2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</si>
  <si>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</si>
  <si>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SO201.1 - PROVIZORNÍ LÁVKA</t>
  </si>
  <si>
    <t>027121</t>
  </si>
  <si>
    <t>PROVIZORNÍ PŘÍSTUPOVÉ CESTY - ZŘÍZENÍ</t>
  </si>
  <si>
    <t>- provizorní stezka pro pěší a cyklisty, včetně ochranného zábradlí - kompletní zřízení _x000d_
- provizorní stezka pro pěší ze zhutněné štěrkodrti FR. 0-32 mm se zhutněním, tl. 200 mm, šířky 1,5 m_x000d_
- včetně ochranné geotextílie 600 g/m2 šířky 2 m</t>
  </si>
  <si>
    <t>1,5m*(28,0m+23,0m) = 76,500 =&gt; A m2</t>
  </si>
  <si>
    <t>Položka zahrnuje:
- veškeré náklady spojené se zřízením přístupové cesty
Položka nezahrnuje:
- x</t>
  </si>
  <si>
    <t>027123</t>
  </si>
  <si>
    <t>PROVIZORNÍ PŘÍSTUPOVÉ CESTY - ZRUŠENÍ</t>
  </si>
  <si>
    <t>- zrušení provizorní stezky pro pěší , včetně ochranného zábradlí - kompletní odstranění celé stezky z položky 027121_x000d_
- včetně naložení, odvozu a uložení vybouraného materiálu na skládce, včetně případného skládkovného</t>
  </si>
  <si>
    <t>digitálně odměřeno z výkresu_x000d_
1,5m*(28,0m+23,0m) = 76,500 =&gt; A m2</t>
  </si>
  <si>
    <t>Položka zahrnuje:
- veškeré náklady spojené se zrušením přístupové cesty
Položka nezahrnuje:
- x</t>
  </si>
  <si>
    <t>02742</t>
  </si>
  <si>
    <t>PROVIZORNÍ LÁVKY</t>
  </si>
  <si>
    <t>- provizorní modulová lávka pro pěší dl. 18 m, včetně zábradlí _x000d_
- včetně dopravy, zřízení, montáže a včetně zpětné demontáže lávky a odvozu _x000d_
- včetně uvedení terénu v místě uložení do původního stavu _x000d_
- předpoklad pronájmu lávky na 5 měsíců</t>
  </si>
  <si>
    <t>2,5m*18,0m = 45,000 =&gt; A m2</t>
  </si>
  <si>
    <t>- provedení 1. HPM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</si>
  <si>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</si>
  <si>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03740</t>
  </si>
  <si>
    <t>POMOC PRÁCE ZAJIŠŤ NEBO ZŘÍZ PROVIZORNÍ MOSTY</t>
  </si>
  <si>
    <t>- provizorní dřevěné schodiště šířky 1,5 m, nášlap 170 mm (přístup k lávce) _x000d_
- včetně dřevěného dvoumadlového zábradlí _x000d_
- včetně betonových patek 300 x 300 mm_x000d_
- včetně zřízení, montáže a zpětné demontáže, odvozu popř. likvidace _x000d_
- včetně uvedení terénu do původního stavu</t>
  </si>
  <si>
    <t>1,5m*5,0m = 7,500 m2_x000d_
1 = 1,000 =&gt; A kpl</t>
  </si>
  <si>
    <t>zahrnuje objednatelem povolené náklady na požadovaná zařízení zhotovitele</t>
  </si>
  <si>
    <t>OTSKP 2022</t>
  </si>
  <si>
    <t>- vykopávky z mezideponie pro zpětný zásyp - do položky 17110</t>
  </si>
  <si>
    <t>materiál z mezideponie pro pol. č. 17110: 3,0m3 = 3,000 =&gt; A m3</t>
  </si>
  <si>
    <t>- včetně naložení a odvozu na meziskládku - materiál bude využit do položky 17110_x000d_
- po odstranění bude terén uveden do původního stavu</t>
  </si>
  <si>
    <t>výkop pro panelovou rovnaninu: 0,5m2*3,0m+0,5m2*3,0m = 3,000 =&gt; A m3</t>
  </si>
  <si>
    <t>17110</t>
  </si>
  <si>
    <t>ULOŽENÍ SYPANINY DO NÁSYPŮ SE ZHUTNĚNÍM</t>
  </si>
  <si>
    <t>- využití materiálu z položky 13173</t>
  </si>
  <si>
    <t>zásyp jámy po odstranění panelové rovnaniny: 0,5m2*3,0m+0,5m2*3,0m = 3,000 =&gt; A m3</t>
  </si>
  <si>
    <t>- uložení na meziskládku</t>
  </si>
  <si>
    <t>z pol. č. 13173: 3,0m3 = 3,000 =&gt; A m3</t>
  </si>
  <si>
    <t>45157</t>
  </si>
  <si>
    <t>PODKLADNÍ A VÝPLŇOVÉ VRSTVY Z KAMENIVA TĚŽENÉHO</t>
  </si>
  <si>
    <t>- min. ŠDB 0-63 tl. 200 mm _x000d_
- podklad pod panely (včetně zhutnění zemní pláně)_x000d_
- včetně zpětného odstranění, odvozu a likvidace (včetně případného poplatku za uložení na skládce a skládkovného)</t>
  </si>
  <si>
    <t>2*3*2*0,2 = 2,400 =&gt; A</t>
  </si>
  <si>
    <t>položka zahrnuje dodávku předepsaného kameniva, mimostaveništní a vnitrostaveništní dopravu a jeho uložení
není-li v zadávací dokumentaci uvedeno jinak, jedná se o nakupovaný materiál</t>
  </si>
  <si>
    <t>45212</t>
  </si>
  <si>
    <t>PODKLAD KONSTR Z DÍLCŮ ŽELEZOBETON</t>
  </si>
  <si>
    <t>- rovnanina ze silničních panelů (předpoklad užití panelů, které má zhotovitel k dispozici, popř. nové panely, včetně nákupu a dodání) _x000d_
- včetně dovozu, naložení a pokládky _x000d_
- včetně zpětného odstranění, odvozu a likvidace panelů (včetně případného poplatku za uložení na skládce a skládkovného)</t>
  </si>
  <si>
    <t>opěry pro uložení provizorní modulární lávky: 1,5m*3,0m*0,6m+1,5m*3,0m*0,6m = 5,400 =&gt; A m3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</si>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</sst>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SO151'!S5+'2 - SO201'!S5+'3 - SO201.1'!S5)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SO151'!S6+'2 - SO201'!S6+'3 - SO201.1'!S6)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SO151'!S7+'2 - SO201'!S7+'3 - SO201.1'!S7)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SO151'!J10</f>
        <v>0</v>
      </c>
      <c r="E21" s="27"/>
      <c r="F21" s="26">
        <f>('1 - SO151'!J11)</f>
        <v>0</v>
      </c>
      <c r="G21" s="13"/>
      <c r="H21" s="2"/>
      <c r="I21" s="2"/>
      <c r="S21" s="9">
        <f>ROUND('1 - SO151'!S11,4)</f>
        <v>0</v>
      </c>
    </row>
    <row r="22">
      <c r="A22" s="10"/>
      <c r="B22" s="24" t="s">
        <v>23</v>
      </c>
      <c r="C22" s="25" t="s">
        <v>24</v>
      </c>
      <c r="D22" s="26">
        <f>'2 - SO201'!J10</f>
        <v>0</v>
      </c>
      <c r="E22" s="27"/>
      <c r="F22" s="26">
        <f>('2 - SO201'!J11)</f>
        <v>0</v>
      </c>
      <c r="G22" s="13"/>
      <c r="H22" s="2"/>
      <c r="I22" s="2"/>
      <c r="S22" s="9">
        <f>ROUND('2 - SO201'!S11,4)</f>
        <v>0</v>
      </c>
    </row>
    <row r="23">
      <c r="A23" s="10"/>
      <c r="B23" s="24" t="s">
        <v>25</v>
      </c>
      <c r="C23" s="25" t="s">
        <v>26</v>
      </c>
      <c r="D23" s="26">
        <f>'3 - SO201.1'!J10</f>
        <v>0</v>
      </c>
      <c r="E23" s="27"/>
      <c r="F23" s="26">
        <f>('3 - SO201.1'!J11)</f>
        <v>0</v>
      </c>
      <c r="G23" s="13"/>
      <c r="H23" s="2"/>
      <c r="I23" s="2"/>
      <c r="S23" s="9">
        <f>ROUND('3 - SO201.1'!S11,4)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1.1'!A11" display="'SO201.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ROUND(0+((H61)*1.21),2)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0+J26+J31+J36+J41+J46+J51+J56</f>
        <v>0</v>
      </c>
      <c r="L20" s="38">
        <f>0+L61</f>
        <v>0</v>
      </c>
      <c r="M20" s="13"/>
      <c r="N20" s="2"/>
      <c r="O20" s="2"/>
      <c r="P20" s="2"/>
      <c r="Q20" s="2"/>
      <c r="S20" s="9">
        <f>S61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45</v>
      </c>
      <c r="D26" s="42" t="s">
        <v>7</v>
      </c>
      <c r="E26" s="42" t="s">
        <v>46</v>
      </c>
      <c r="F26" s="42" t="s">
        <v>7</v>
      </c>
      <c r="G26" s="43" t="s">
        <v>47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48</v>
      </c>
      <c r="C27" s="1"/>
      <c r="D27" s="1"/>
      <c r="E27" s="50" t="s">
        <v>49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50</v>
      </c>
      <c r="C28" s="1"/>
      <c r="D28" s="1"/>
      <c r="E28" s="50" t="s">
        <v>51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52</v>
      </c>
      <c r="C29" s="1"/>
      <c r="D29" s="1"/>
      <c r="E29" s="50" t="s">
        <v>53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54</v>
      </c>
      <c r="C30" s="52"/>
      <c r="D30" s="52"/>
      <c r="E30" s="53" t="s">
        <v>55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56</v>
      </c>
      <c r="D31" s="42" t="s">
        <v>7</v>
      </c>
      <c r="E31" s="42" t="s">
        <v>57</v>
      </c>
      <c r="F31" s="42" t="s">
        <v>7</v>
      </c>
      <c r="G31" s="43" t="s">
        <v>47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48</v>
      </c>
      <c r="C32" s="1"/>
      <c r="D32" s="1"/>
      <c r="E32" s="50" t="s">
        <v>58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50</v>
      </c>
      <c r="C33" s="1"/>
      <c r="D33" s="1"/>
      <c r="E33" s="50" t="s">
        <v>51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52</v>
      </c>
      <c r="C34" s="1"/>
      <c r="D34" s="1"/>
      <c r="E34" s="50" t="s">
        <v>59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54</v>
      </c>
      <c r="C35" s="52"/>
      <c r="D35" s="52"/>
      <c r="E35" s="53" t="s">
        <v>55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60</v>
      </c>
      <c r="D36" s="42" t="s">
        <v>7</v>
      </c>
      <c r="E36" s="42" t="s">
        <v>61</v>
      </c>
      <c r="F36" s="42" t="s">
        <v>7</v>
      </c>
      <c r="G36" s="43" t="s">
        <v>47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48</v>
      </c>
      <c r="C37" s="1"/>
      <c r="D37" s="1"/>
      <c r="E37" s="50" t="s">
        <v>62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50</v>
      </c>
      <c r="C38" s="1"/>
      <c r="D38" s="1"/>
      <c r="E38" s="50" t="s">
        <v>51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52</v>
      </c>
      <c r="C39" s="1"/>
      <c r="D39" s="1"/>
      <c r="E39" s="50" t="s">
        <v>59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54</v>
      </c>
      <c r="C40" s="52"/>
      <c r="D40" s="52"/>
      <c r="E40" s="53" t="s">
        <v>55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63</v>
      </c>
      <c r="D41" s="42" t="s">
        <v>7</v>
      </c>
      <c r="E41" s="42" t="s">
        <v>64</v>
      </c>
      <c r="F41" s="42" t="s">
        <v>7</v>
      </c>
      <c r="G41" s="43" t="s">
        <v>47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48</v>
      </c>
      <c r="C42" s="1"/>
      <c r="D42" s="1"/>
      <c r="E42" s="50" t="s">
        <v>65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50</v>
      </c>
      <c r="C43" s="1"/>
      <c r="D43" s="1"/>
      <c r="E43" s="50" t="s">
        <v>51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52</v>
      </c>
      <c r="C44" s="1"/>
      <c r="D44" s="1"/>
      <c r="E44" s="50" t="s">
        <v>59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54</v>
      </c>
      <c r="C45" s="52"/>
      <c r="D45" s="52"/>
      <c r="E45" s="53" t="s">
        <v>55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66</v>
      </c>
      <c r="D46" s="42" t="s">
        <v>7</v>
      </c>
      <c r="E46" s="42" t="s">
        <v>67</v>
      </c>
      <c r="F46" s="42" t="s">
        <v>7</v>
      </c>
      <c r="G46" s="43" t="s">
        <v>47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48</v>
      </c>
      <c r="C47" s="1"/>
      <c r="D47" s="1"/>
      <c r="E47" s="50" t="s">
        <v>68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50</v>
      </c>
      <c r="C48" s="1"/>
      <c r="D48" s="1"/>
      <c r="E48" s="50" t="s">
        <v>51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52</v>
      </c>
      <c r="C49" s="1"/>
      <c r="D49" s="1"/>
      <c r="E49" s="50" t="s">
        <v>69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54</v>
      </c>
      <c r="C50" s="52"/>
      <c r="D50" s="52"/>
      <c r="E50" s="53" t="s">
        <v>55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70</v>
      </c>
      <c r="D51" s="42" t="s">
        <v>7</v>
      </c>
      <c r="E51" s="42" t="s">
        <v>71</v>
      </c>
      <c r="F51" s="42" t="s">
        <v>7</v>
      </c>
      <c r="G51" s="43" t="s">
        <v>47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48</v>
      </c>
      <c r="C52" s="1"/>
      <c r="D52" s="1"/>
      <c r="E52" s="50" t="s">
        <v>72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50</v>
      </c>
      <c r="C53" s="1"/>
      <c r="D53" s="1"/>
      <c r="E53" s="50" t="s">
        <v>51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52</v>
      </c>
      <c r="C54" s="1"/>
      <c r="D54" s="1"/>
      <c r="E54" s="50" t="s">
        <v>59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54</v>
      </c>
      <c r="C55" s="52"/>
      <c r="D55" s="52"/>
      <c r="E55" s="53" t="s">
        <v>55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73</v>
      </c>
      <c r="D56" s="42" t="s">
        <v>7</v>
      </c>
      <c r="E56" s="42" t="s">
        <v>74</v>
      </c>
      <c r="F56" s="42" t="s">
        <v>7</v>
      </c>
      <c r="G56" s="43" t="s">
        <v>75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48</v>
      </c>
      <c r="C57" s="1"/>
      <c r="D57" s="1"/>
      <c r="E57" s="50" t="s">
        <v>76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50</v>
      </c>
      <c r="C58" s="1"/>
      <c r="D58" s="1"/>
      <c r="E58" s="50" t="s">
        <v>77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52</v>
      </c>
      <c r="C59" s="1"/>
      <c r="D59" s="1"/>
      <c r="E59" s="50" t="s">
        <v>78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54</v>
      </c>
      <c r="C60" s="52"/>
      <c r="D60" s="52"/>
      <c r="E60" s="53" t="s">
        <v>55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0">
        <v>0</v>
      </c>
      <c r="D61" s="1"/>
      <c r="E61" s="60" t="s">
        <v>35</v>
      </c>
      <c r="F61" s="1"/>
      <c r="G61" s="61" t="s">
        <v>79</v>
      </c>
      <c r="H61" s="62">
        <f>J26+J31+J36+J41+J46+J51+J56</f>
        <v>0</v>
      </c>
      <c r="I61" s="61" t="s">
        <v>80</v>
      </c>
      <c r="J61" s="63">
        <f>(L61-H61)</f>
        <v>0</v>
      </c>
      <c r="K61" s="61" t="s">
        <v>81</v>
      </c>
      <c r="L61" s="64">
        <f>ROUND((J26+J31+J36+J41+J46+J51+J56)*1.21,2)</f>
        <v>0</v>
      </c>
      <c r="M61" s="13"/>
      <c r="N61" s="2"/>
      <c r="O61" s="2"/>
      <c r="P61" s="2"/>
      <c r="Q61" s="33">
        <f>0+Q26+Q31+Q36+Q41+Q46+Q51+Q56</f>
        <v>0</v>
      </c>
      <c r="R61" s="9">
        <f>0+R26+R31+R36+R41+R46+R51+R56</f>
        <v>0</v>
      </c>
      <c r="S61" s="65">
        <f>Q61*(1+J61)+R61</f>
        <v>0</v>
      </c>
    </row>
    <row r="62" thickTop="1" thickBot="1" ht="25" customHeight="1">
      <c r="A62" s="10"/>
      <c r="B62" s="66"/>
      <c r="C62" s="66"/>
      <c r="D62" s="66"/>
      <c r="E62" s="66"/>
      <c r="F62" s="66"/>
      <c r="G62" s="67" t="s">
        <v>82</v>
      </c>
      <c r="H62" s="68">
        <f>0+J26+J31+J36+J41+J46+J51+J56</f>
        <v>0</v>
      </c>
      <c r="I62" s="67" t="s">
        <v>83</v>
      </c>
      <c r="J62" s="69">
        <f>0+J61</f>
        <v>0</v>
      </c>
      <c r="K62" s="67" t="s">
        <v>84</v>
      </c>
      <c r="L62" s="70">
        <f>0+L61</f>
        <v>0</v>
      </c>
      <c r="M62" s="13"/>
      <c r="N62" s="2"/>
      <c r="O62" s="2"/>
      <c r="P62" s="2"/>
      <c r="Q62" s="2"/>
    </row>
    <row r="63">
      <c r="A63" s="14"/>
      <c r="B63" s="4"/>
      <c r="C63" s="4"/>
      <c r="D63" s="4"/>
      <c r="E63" s="4"/>
      <c r="F63" s="4"/>
      <c r="G63" s="4"/>
      <c r="H63" s="71"/>
      <c r="I63" s="4"/>
      <c r="J63" s="71"/>
      <c r="K63" s="4"/>
      <c r="L63" s="4"/>
      <c r="M63" s="15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85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ROUND(0+((H31)*1.21),2)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</f>
        <v>0</v>
      </c>
      <c r="L20" s="38">
        <f>0+L31</f>
        <v>0</v>
      </c>
      <c r="M20" s="13"/>
      <c r="N20" s="2"/>
      <c r="O20" s="2"/>
      <c r="P20" s="2"/>
      <c r="Q20" s="2"/>
      <c r="S20" s="9">
        <f>S31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86</v>
      </c>
      <c r="D26" s="42" t="s">
        <v>7</v>
      </c>
      <c r="E26" s="42" t="s">
        <v>87</v>
      </c>
      <c r="F26" s="42" t="s">
        <v>7</v>
      </c>
      <c r="G26" s="43" t="s">
        <v>47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48</v>
      </c>
      <c r="C27" s="1"/>
      <c r="D27" s="1"/>
      <c r="E27" s="50" t="s">
        <v>88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50</v>
      </c>
      <c r="C28" s="1"/>
      <c r="D28" s="1"/>
      <c r="E28" s="50" t="s">
        <v>51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52</v>
      </c>
      <c r="C29" s="1"/>
      <c r="D29" s="1"/>
      <c r="E29" s="50" t="s">
        <v>89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54</v>
      </c>
      <c r="C30" s="52"/>
      <c r="D30" s="52"/>
      <c r="E30" s="53" t="s">
        <v>55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thickBot="1" ht="25" customHeight="1">
      <c r="A31" s="10"/>
      <c r="B31" s="1"/>
      <c r="C31" s="60">
        <v>0</v>
      </c>
      <c r="D31" s="1"/>
      <c r="E31" s="60" t="s">
        <v>35</v>
      </c>
      <c r="F31" s="1"/>
      <c r="G31" s="61" t="s">
        <v>79</v>
      </c>
      <c r="H31" s="62">
        <f>0+J26</f>
        <v>0</v>
      </c>
      <c r="I31" s="61" t="s">
        <v>80</v>
      </c>
      <c r="J31" s="63">
        <f>(L31-H31)</f>
        <v>0</v>
      </c>
      <c r="K31" s="61" t="s">
        <v>81</v>
      </c>
      <c r="L31" s="64">
        <f>ROUND((0+J26)*1.21,2)</f>
        <v>0</v>
      </c>
      <c r="M31" s="13"/>
      <c r="N31" s="2"/>
      <c r="O31" s="2"/>
      <c r="P31" s="2"/>
      <c r="Q31" s="33">
        <f>0+Q26</f>
        <v>0</v>
      </c>
      <c r="R31" s="9">
        <f>0+R26</f>
        <v>0</v>
      </c>
      <c r="S31" s="65">
        <f>Q31*(1+J31)+R31</f>
        <v>0</v>
      </c>
    </row>
    <row r="32" thickTop="1" thickBot="1" ht="25" customHeight="1">
      <c r="A32" s="10"/>
      <c r="B32" s="66"/>
      <c r="C32" s="66"/>
      <c r="D32" s="66"/>
      <c r="E32" s="66"/>
      <c r="F32" s="66"/>
      <c r="G32" s="67" t="s">
        <v>82</v>
      </c>
      <c r="H32" s="68">
        <f>0+J26</f>
        <v>0</v>
      </c>
      <c r="I32" s="67" t="s">
        <v>83</v>
      </c>
      <c r="J32" s="69">
        <f>0+J31</f>
        <v>0</v>
      </c>
      <c r="K32" s="67" t="s">
        <v>84</v>
      </c>
      <c r="L32" s="70">
        <f>0+L31</f>
        <v>0</v>
      </c>
      <c r="M32" s="13"/>
      <c r="N32" s="2"/>
      <c r="O32" s="2"/>
      <c r="P32" s="2"/>
      <c r="Q32" s="2"/>
    </row>
    <row r="33">
      <c r="A33" s="14"/>
      <c r="B33" s="4"/>
      <c r="C33" s="4"/>
      <c r="D33" s="4"/>
      <c r="E33" s="4"/>
      <c r="F33" s="4"/>
      <c r="G33" s="4"/>
      <c r="H33" s="71"/>
      <c r="I33" s="4"/>
      <c r="J33" s="71"/>
      <c r="K33" s="4"/>
      <c r="L33" s="4"/>
      <c r="M33" s="15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0+(H89+H217+H275+H318+H351+H409+H437+H460+H563)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0+H90+H218+H276+H319+H352+H410+H438+H461+H564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ROUND(0+((H89+H217+H275+H318+H351+H409+H437+H460+H563)*1.21),2)</f>
        <v>0</v>
      </c>
      <c r="K11" s="1"/>
      <c r="L11" s="1"/>
      <c r="M11" s="13"/>
      <c r="N11" s="2"/>
      <c r="O11" s="2"/>
      <c r="P11" s="2"/>
      <c r="Q11" s="33">
        <f>IF(SUM(K20:K28)&gt;0,ROUND(SUM(S20:S28)/SUM(K20:K28)-1,8),0)</f>
        <v>0</v>
      </c>
      <c r="R11" s="9">
        <f>AVERAGE(J89,J217,J275,J318,J351,J409,J437,J460,J563)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0+J34+J39+J44+J49+J54+J59+J64+J69+J74+J79+J84</f>
        <v>0</v>
      </c>
      <c r="L20" s="38">
        <f>0+L89</f>
        <v>0</v>
      </c>
      <c r="M20" s="13"/>
      <c r="N20" s="2"/>
      <c r="O20" s="2"/>
      <c r="P20" s="2"/>
      <c r="Q20" s="2"/>
      <c r="S20" s="9">
        <f>S89</f>
        <v>0</v>
      </c>
    </row>
    <row r="21">
      <c r="A21" s="10"/>
      <c r="B21" s="36">
        <v>1</v>
      </c>
      <c r="C21" s="1"/>
      <c r="D21" s="1"/>
      <c r="E21" s="37" t="s">
        <v>91</v>
      </c>
      <c r="F21" s="1"/>
      <c r="G21" s="1"/>
      <c r="H21" s="1"/>
      <c r="I21" s="1"/>
      <c r="J21" s="1"/>
      <c r="K21" s="38">
        <f>0+J92+J97+J102+J107+J112+J117+J122+J127+J132+J137+J142+J147+J152+J157+J162+J167+J172+J177+J182+J187+J192+J197+J202+J207+J212</f>
        <v>0</v>
      </c>
      <c r="L21" s="38">
        <f>0+L217</f>
        <v>0</v>
      </c>
      <c r="M21" s="13"/>
      <c r="N21" s="2"/>
      <c r="O21" s="2"/>
      <c r="P21" s="2"/>
      <c r="Q21" s="2"/>
      <c r="S21" s="9">
        <f>S217</f>
        <v>0</v>
      </c>
    </row>
    <row r="22">
      <c r="A22" s="10"/>
      <c r="B22" s="36">
        <v>2</v>
      </c>
      <c r="C22" s="1"/>
      <c r="D22" s="1"/>
      <c r="E22" s="37" t="s">
        <v>92</v>
      </c>
      <c r="F22" s="1"/>
      <c r="G22" s="1"/>
      <c r="H22" s="1"/>
      <c r="I22" s="1"/>
      <c r="J22" s="1"/>
      <c r="K22" s="38">
        <f>0+J220+J225+J230+J235+J240+J245+J250+J255+J260+J265+J270</f>
        <v>0</v>
      </c>
      <c r="L22" s="38">
        <f>0+L275</f>
        <v>0</v>
      </c>
      <c r="M22" s="13"/>
      <c r="N22" s="2"/>
      <c r="O22" s="2"/>
      <c r="P22" s="2"/>
      <c r="Q22" s="2"/>
      <c r="S22" s="9">
        <f>S275</f>
        <v>0</v>
      </c>
    </row>
    <row r="23">
      <c r="A23" s="10"/>
      <c r="B23" s="36">
        <v>3</v>
      </c>
      <c r="C23" s="1"/>
      <c r="D23" s="1"/>
      <c r="E23" s="37" t="s">
        <v>93</v>
      </c>
      <c r="F23" s="1"/>
      <c r="G23" s="1"/>
      <c r="H23" s="1"/>
      <c r="I23" s="1"/>
      <c r="J23" s="1"/>
      <c r="K23" s="38">
        <f>0+J278+J283+J288+J293+J298+J303+J308+J313</f>
        <v>0</v>
      </c>
      <c r="L23" s="38">
        <f>0+L318</f>
        <v>0</v>
      </c>
      <c r="M23" s="13"/>
      <c r="N23" s="2"/>
      <c r="O23" s="2"/>
      <c r="P23" s="2"/>
      <c r="Q23" s="2"/>
      <c r="S23" s="9">
        <f>S318</f>
        <v>0</v>
      </c>
    </row>
    <row r="24">
      <c r="A24" s="10"/>
      <c r="B24" s="36">
        <v>4</v>
      </c>
      <c r="C24" s="1"/>
      <c r="D24" s="1"/>
      <c r="E24" s="37" t="s">
        <v>94</v>
      </c>
      <c r="F24" s="1"/>
      <c r="G24" s="1"/>
      <c r="H24" s="1"/>
      <c r="I24" s="1"/>
      <c r="J24" s="1"/>
      <c r="K24" s="38">
        <f>0+J321+J326+J331+J336+J341+J346</f>
        <v>0</v>
      </c>
      <c r="L24" s="38">
        <f>0+L351</f>
        <v>0</v>
      </c>
      <c r="M24" s="13"/>
      <c r="N24" s="2"/>
      <c r="O24" s="2"/>
      <c r="P24" s="2"/>
      <c r="Q24" s="2"/>
      <c r="S24" s="9">
        <f>S351</f>
        <v>0</v>
      </c>
    </row>
    <row r="25">
      <c r="A25" s="10"/>
      <c r="B25" s="36">
        <v>5</v>
      </c>
      <c r="C25" s="1"/>
      <c r="D25" s="1"/>
      <c r="E25" s="37" t="s">
        <v>95</v>
      </c>
      <c r="F25" s="1"/>
      <c r="G25" s="1"/>
      <c r="H25" s="1"/>
      <c r="I25" s="1"/>
      <c r="J25" s="1"/>
      <c r="K25" s="38">
        <f>0+J354+J359+J364+J369+J374+J379+J384+J389+J394+J399+J404</f>
        <v>0</v>
      </c>
      <c r="L25" s="38">
        <f>0+L409</f>
        <v>0</v>
      </c>
      <c r="M25" s="72"/>
      <c r="N25" s="2"/>
      <c r="O25" s="2"/>
      <c r="P25" s="2"/>
      <c r="Q25" s="2"/>
      <c r="S25" s="9">
        <f>S409</f>
        <v>0</v>
      </c>
    </row>
    <row r="26">
      <c r="A26" s="10"/>
      <c r="B26" s="36">
        <v>7</v>
      </c>
      <c r="C26" s="1"/>
      <c r="D26" s="1"/>
      <c r="E26" s="37" t="s">
        <v>96</v>
      </c>
      <c r="F26" s="1"/>
      <c r="G26" s="1"/>
      <c r="H26" s="1"/>
      <c r="I26" s="1"/>
      <c r="J26" s="1"/>
      <c r="K26" s="38">
        <f>0+J412+J417+J422+J427+J432</f>
        <v>0</v>
      </c>
      <c r="L26" s="38">
        <f>0+L437</f>
        <v>0</v>
      </c>
      <c r="M26" s="72"/>
      <c r="N26" s="2"/>
      <c r="O26" s="2"/>
      <c r="P26" s="2"/>
      <c r="Q26" s="2"/>
      <c r="S26" s="9">
        <f>S437</f>
        <v>0</v>
      </c>
    </row>
    <row r="27">
      <c r="A27" s="10"/>
      <c r="B27" s="36">
        <v>8</v>
      </c>
      <c r="C27" s="1"/>
      <c r="D27" s="1"/>
      <c r="E27" s="37" t="s">
        <v>97</v>
      </c>
      <c r="F27" s="1"/>
      <c r="G27" s="1"/>
      <c r="H27" s="1"/>
      <c r="I27" s="1"/>
      <c r="J27" s="1"/>
      <c r="K27" s="38">
        <f>0+J440+J445+J450+J455</f>
        <v>0</v>
      </c>
      <c r="L27" s="38">
        <f>0+L460</f>
        <v>0</v>
      </c>
      <c r="M27" s="72"/>
      <c r="N27" s="2"/>
      <c r="O27" s="2"/>
      <c r="P27" s="2"/>
      <c r="Q27" s="2"/>
      <c r="S27" s="9">
        <f>S460</f>
        <v>0</v>
      </c>
    </row>
    <row r="28">
      <c r="A28" s="10"/>
      <c r="B28" s="36">
        <v>9</v>
      </c>
      <c r="C28" s="1"/>
      <c r="D28" s="1"/>
      <c r="E28" s="37" t="s">
        <v>98</v>
      </c>
      <c r="F28" s="1"/>
      <c r="G28" s="1"/>
      <c r="H28" s="1"/>
      <c r="I28" s="1"/>
      <c r="J28" s="1"/>
      <c r="K28" s="38">
        <f>0+J463+J468+J473+J478+J483+J488+J493+J498+J503+J508+J513+J518+J523+J528+J533+J538+J543+J548+J553+J558</f>
        <v>0</v>
      </c>
      <c r="L28" s="38">
        <f>0+L563</f>
        <v>0</v>
      </c>
      <c r="M28" s="72"/>
      <c r="N28" s="2"/>
      <c r="O28" s="2"/>
      <c r="P28" s="2"/>
      <c r="Q28" s="2"/>
      <c r="S28" s="9">
        <f>S563</f>
        <v>0</v>
      </c>
    </row>
    <row r="29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3"/>
      <c r="N29" s="2"/>
      <c r="O29" s="2"/>
      <c r="P29" s="2"/>
      <c r="Q29" s="2"/>
    </row>
    <row r="30" ht="14" customHeight="1">
      <c r="A30" s="4"/>
      <c r="B30" s="28" t="s">
        <v>36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4"/>
      <c r="N31" s="2"/>
      <c r="O31" s="2"/>
      <c r="P31" s="2"/>
      <c r="Q31" s="2"/>
    </row>
    <row r="32" ht="18" customHeight="1">
      <c r="A32" s="10"/>
      <c r="B32" s="34" t="s">
        <v>37</v>
      </c>
      <c r="C32" s="34" t="s">
        <v>33</v>
      </c>
      <c r="D32" s="34" t="s">
        <v>38</v>
      </c>
      <c r="E32" s="34" t="s">
        <v>34</v>
      </c>
      <c r="F32" s="34" t="s">
        <v>39</v>
      </c>
      <c r="G32" s="35" t="s">
        <v>40</v>
      </c>
      <c r="H32" s="23" t="s">
        <v>41</v>
      </c>
      <c r="I32" s="23" t="s">
        <v>42</v>
      </c>
      <c r="J32" s="23" t="s">
        <v>17</v>
      </c>
      <c r="K32" s="35" t="s">
        <v>43</v>
      </c>
      <c r="L32" s="23" t="s">
        <v>18</v>
      </c>
      <c r="M32" s="72"/>
      <c r="N32" s="2"/>
      <c r="O32" s="2"/>
      <c r="P32" s="2"/>
      <c r="Q32" s="2"/>
    </row>
    <row r="33" ht="40" customHeight="1">
      <c r="A33" s="10"/>
      <c r="B33" s="39" t="s">
        <v>44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1">
        <v>1</v>
      </c>
      <c r="C34" s="42" t="s">
        <v>99</v>
      </c>
      <c r="D34" s="42" t="s">
        <v>100</v>
      </c>
      <c r="E34" s="42" t="s">
        <v>101</v>
      </c>
      <c r="F34" s="42" t="s">
        <v>7</v>
      </c>
      <c r="G34" s="43" t="s">
        <v>102</v>
      </c>
      <c r="H34" s="44">
        <v>1742.816</v>
      </c>
      <c r="I34" s="45">
        <v>0</v>
      </c>
      <c r="J34" s="46">
        <f>ROUND(H34*I34,2)</f>
        <v>0</v>
      </c>
      <c r="K34" s="47">
        <v>0.20999999999999999</v>
      </c>
      <c r="L34" s="48">
        <f>ROUND(J34*1.21,2)</f>
        <v>0</v>
      </c>
      <c r="M34" s="13"/>
      <c r="N34" s="2"/>
      <c r="O34" s="2"/>
      <c r="P34" s="2"/>
      <c r="Q34" s="33">
        <f>IF(ISNUMBER(K34),IF(H34&gt;0,IF(I34&gt;0,J34,0),0),0)</f>
        <v>0</v>
      </c>
      <c r="R34" s="9">
        <f>IF(ISNUMBER(K34)=FALSE,J34,0)</f>
        <v>0</v>
      </c>
    </row>
    <row r="35">
      <c r="A35" s="10"/>
      <c r="B35" s="49" t="s">
        <v>48</v>
      </c>
      <c r="C35" s="1"/>
      <c r="D35" s="1"/>
      <c r="E35" s="50" t="s">
        <v>103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50</v>
      </c>
      <c r="C36" s="1"/>
      <c r="D36" s="1"/>
      <c r="E36" s="50" t="s">
        <v>104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>
      <c r="A37" s="10"/>
      <c r="B37" s="49" t="s">
        <v>52</v>
      </c>
      <c r="C37" s="1"/>
      <c r="D37" s="1"/>
      <c r="E37" s="50" t="s">
        <v>105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thickBot="1">
      <c r="A38" s="10"/>
      <c r="B38" s="51" t="s">
        <v>54</v>
      </c>
      <c r="C38" s="52"/>
      <c r="D38" s="52"/>
      <c r="E38" s="53" t="s">
        <v>55</v>
      </c>
      <c r="F38" s="52"/>
      <c r="G38" s="52"/>
      <c r="H38" s="54"/>
      <c r="I38" s="52"/>
      <c r="J38" s="54"/>
      <c r="K38" s="52"/>
      <c r="L38" s="52"/>
      <c r="M38" s="13"/>
      <c r="N38" s="2"/>
      <c r="O38" s="2"/>
      <c r="P38" s="2"/>
      <c r="Q38" s="2"/>
    </row>
    <row r="39" thickTop="1">
      <c r="A39" s="10"/>
      <c r="B39" s="41">
        <v>2</v>
      </c>
      <c r="C39" s="42" t="s">
        <v>99</v>
      </c>
      <c r="D39" s="42" t="s">
        <v>106</v>
      </c>
      <c r="E39" s="42" t="s">
        <v>101</v>
      </c>
      <c r="F39" s="42" t="s">
        <v>7</v>
      </c>
      <c r="G39" s="43" t="s">
        <v>102</v>
      </c>
      <c r="H39" s="55">
        <v>17.324999999999999</v>
      </c>
      <c r="I39" s="56">
        <v>0</v>
      </c>
      <c r="J39" s="57">
        <f>ROUND(H39*I39,2)</f>
        <v>0</v>
      </c>
      <c r="K39" s="58">
        <v>0.20999999999999999</v>
      </c>
      <c r="L39" s="59">
        <f>ROUND(J39*1.21,2)</f>
        <v>0</v>
      </c>
      <c r="M39" s="13"/>
      <c r="N39" s="2"/>
      <c r="O39" s="2"/>
      <c r="P39" s="2"/>
      <c r="Q39" s="33">
        <f>IF(ISNUMBER(K39),IF(H39&gt;0,IF(I39&gt;0,J39,0),0),0)</f>
        <v>0</v>
      </c>
      <c r="R39" s="9">
        <f>IF(ISNUMBER(K39)=FALSE,J39,0)</f>
        <v>0</v>
      </c>
    </row>
    <row r="40">
      <c r="A40" s="10"/>
      <c r="B40" s="49" t="s">
        <v>48</v>
      </c>
      <c r="C40" s="1"/>
      <c r="D40" s="1"/>
      <c r="E40" s="50" t="s">
        <v>107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50</v>
      </c>
      <c r="C41" s="1"/>
      <c r="D41" s="1"/>
      <c r="E41" s="50" t="s">
        <v>108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>
      <c r="A42" s="10"/>
      <c r="B42" s="49" t="s">
        <v>52</v>
      </c>
      <c r="C42" s="1"/>
      <c r="D42" s="1"/>
      <c r="E42" s="50" t="s">
        <v>105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thickBot="1">
      <c r="A43" s="10"/>
      <c r="B43" s="51" t="s">
        <v>54</v>
      </c>
      <c r="C43" s="52"/>
      <c r="D43" s="52"/>
      <c r="E43" s="53" t="s">
        <v>55</v>
      </c>
      <c r="F43" s="52"/>
      <c r="G43" s="52"/>
      <c r="H43" s="54"/>
      <c r="I43" s="52"/>
      <c r="J43" s="54"/>
      <c r="K43" s="52"/>
      <c r="L43" s="52"/>
      <c r="M43" s="13"/>
      <c r="N43" s="2"/>
      <c r="O43" s="2"/>
      <c r="P43" s="2"/>
      <c r="Q43" s="2"/>
    </row>
    <row r="44" thickTop="1">
      <c r="A44" s="10"/>
      <c r="B44" s="41">
        <v>3</v>
      </c>
      <c r="C44" s="42" t="s">
        <v>99</v>
      </c>
      <c r="D44" s="42" t="s">
        <v>109</v>
      </c>
      <c r="E44" s="42" t="s">
        <v>101</v>
      </c>
      <c r="F44" s="42" t="s">
        <v>7</v>
      </c>
      <c r="G44" s="43" t="s">
        <v>102</v>
      </c>
      <c r="H44" s="55">
        <v>180.20400000000001</v>
      </c>
      <c r="I44" s="56">
        <v>0</v>
      </c>
      <c r="J44" s="57">
        <f>ROUND(H44*I44,2)</f>
        <v>0</v>
      </c>
      <c r="K44" s="58">
        <v>0.20999999999999999</v>
      </c>
      <c r="L44" s="59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>
      <c r="A45" s="10"/>
      <c r="B45" s="49" t="s">
        <v>48</v>
      </c>
      <c r="C45" s="1"/>
      <c r="D45" s="1"/>
      <c r="E45" s="50" t="s">
        <v>110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50</v>
      </c>
      <c r="C46" s="1"/>
      <c r="D46" s="1"/>
      <c r="E46" s="50" t="s">
        <v>111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>
      <c r="A47" s="10"/>
      <c r="B47" s="49" t="s">
        <v>52</v>
      </c>
      <c r="C47" s="1"/>
      <c r="D47" s="1"/>
      <c r="E47" s="50" t="s">
        <v>105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thickBot="1">
      <c r="A48" s="10"/>
      <c r="B48" s="51" t="s">
        <v>54</v>
      </c>
      <c r="C48" s="52"/>
      <c r="D48" s="52"/>
      <c r="E48" s="53" t="s">
        <v>55</v>
      </c>
      <c r="F48" s="52"/>
      <c r="G48" s="52"/>
      <c r="H48" s="54"/>
      <c r="I48" s="52"/>
      <c r="J48" s="54"/>
      <c r="K48" s="52"/>
      <c r="L48" s="52"/>
      <c r="M48" s="13"/>
      <c r="N48" s="2"/>
      <c r="O48" s="2"/>
      <c r="P48" s="2"/>
      <c r="Q48" s="2"/>
    </row>
    <row r="49" thickTop="1">
      <c r="A49" s="10"/>
      <c r="B49" s="41">
        <v>4</v>
      </c>
      <c r="C49" s="42" t="s">
        <v>99</v>
      </c>
      <c r="D49" s="42" t="s">
        <v>112</v>
      </c>
      <c r="E49" s="42" t="s">
        <v>101</v>
      </c>
      <c r="F49" s="42" t="s">
        <v>7</v>
      </c>
      <c r="G49" s="43" t="s">
        <v>102</v>
      </c>
      <c r="H49" s="55">
        <v>77.439999999999998</v>
      </c>
      <c r="I49" s="56">
        <v>0</v>
      </c>
      <c r="J49" s="57">
        <f>ROUND(H49*I49,2)</f>
        <v>0</v>
      </c>
      <c r="K49" s="58">
        <v>0.20999999999999999</v>
      </c>
      <c r="L49" s="59">
        <f>ROUND(J49*1.21,2)</f>
        <v>0</v>
      </c>
      <c r="M49" s="13"/>
      <c r="N49" s="2"/>
      <c r="O49" s="2"/>
      <c r="P49" s="2"/>
      <c r="Q49" s="33">
        <f>IF(ISNUMBER(K49),IF(H49&gt;0,IF(I49&gt;0,J49,0),0),0)</f>
        <v>0</v>
      </c>
      <c r="R49" s="9">
        <f>IF(ISNUMBER(K49)=FALSE,J49,0)</f>
        <v>0</v>
      </c>
    </row>
    <row r="50">
      <c r="A50" s="10"/>
      <c r="B50" s="49" t="s">
        <v>48</v>
      </c>
      <c r="C50" s="1"/>
      <c r="D50" s="1"/>
      <c r="E50" s="50" t="s">
        <v>113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50</v>
      </c>
      <c r="C51" s="1"/>
      <c r="D51" s="1"/>
      <c r="E51" s="50" t="s">
        <v>114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52</v>
      </c>
      <c r="C52" s="1"/>
      <c r="D52" s="1"/>
      <c r="E52" s="50" t="s">
        <v>105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thickBot="1">
      <c r="A53" s="10"/>
      <c r="B53" s="51" t="s">
        <v>54</v>
      </c>
      <c r="C53" s="52"/>
      <c r="D53" s="52"/>
      <c r="E53" s="53" t="s">
        <v>55</v>
      </c>
      <c r="F53" s="52"/>
      <c r="G53" s="52"/>
      <c r="H53" s="54"/>
      <c r="I53" s="52"/>
      <c r="J53" s="54"/>
      <c r="K53" s="52"/>
      <c r="L53" s="52"/>
      <c r="M53" s="13"/>
      <c r="N53" s="2"/>
      <c r="O53" s="2"/>
      <c r="P53" s="2"/>
      <c r="Q53" s="2"/>
    </row>
    <row r="54" thickTop="1">
      <c r="A54" s="10"/>
      <c r="B54" s="41">
        <v>5</v>
      </c>
      <c r="C54" s="42" t="s">
        <v>99</v>
      </c>
      <c r="D54" s="42" t="s">
        <v>115</v>
      </c>
      <c r="E54" s="42" t="s">
        <v>101</v>
      </c>
      <c r="F54" s="42" t="s">
        <v>7</v>
      </c>
      <c r="G54" s="43" t="s">
        <v>102</v>
      </c>
      <c r="H54" s="55">
        <v>361.57400000000001</v>
      </c>
      <c r="I54" s="56">
        <v>0</v>
      </c>
      <c r="J54" s="57">
        <f>ROUND(H54*I54,2)</f>
        <v>0</v>
      </c>
      <c r="K54" s="58">
        <v>0.20999999999999999</v>
      </c>
      <c r="L54" s="59">
        <f>ROUND(J54*1.21,2)</f>
        <v>0</v>
      </c>
      <c r="M54" s="13"/>
      <c r="N54" s="2"/>
      <c r="O54" s="2"/>
      <c r="P54" s="2"/>
      <c r="Q54" s="33">
        <f>IF(ISNUMBER(K54),IF(H54&gt;0,IF(I54&gt;0,J54,0),0),0)</f>
        <v>0</v>
      </c>
      <c r="R54" s="9">
        <f>IF(ISNUMBER(K54)=FALSE,J54,0)</f>
        <v>0</v>
      </c>
    </row>
    <row r="55">
      <c r="A55" s="10"/>
      <c r="B55" s="49" t="s">
        <v>48</v>
      </c>
      <c r="C55" s="1"/>
      <c r="D55" s="1"/>
      <c r="E55" s="50" t="s">
        <v>116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9" t="s">
        <v>50</v>
      </c>
      <c r="C56" s="1"/>
      <c r="D56" s="1"/>
      <c r="E56" s="50" t="s">
        <v>117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52</v>
      </c>
      <c r="C57" s="1"/>
      <c r="D57" s="1"/>
      <c r="E57" s="50" t="s">
        <v>105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thickBot="1">
      <c r="A58" s="10"/>
      <c r="B58" s="51" t="s">
        <v>54</v>
      </c>
      <c r="C58" s="52"/>
      <c r="D58" s="52"/>
      <c r="E58" s="53" t="s">
        <v>55</v>
      </c>
      <c r="F58" s="52"/>
      <c r="G58" s="52"/>
      <c r="H58" s="54"/>
      <c r="I58" s="52"/>
      <c r="J58" s="54"/>
      <c r="K58" s="52"/>
      <c r="L58" s="52"/>
      <c r="M58" s="13"/>
      <c r="N58" s="2"/>
      <c r="O58" s="2"/>
      <c r="P58" s="2"/>
      <c r="Q58" s="2"/>
    </row>
    <row r="59" thickTop="1">
      <c r="A59" s="10"/>
      <c r="B59" s="41">
        <v>6</v>
      </c>
      <c r="C59" s="42" t="s">
        <v>99</v>
      </c>
      <c r="D59" s="42" t="s">
        <v>118</v>
      </c>
      <c r="E59" s="42" t="s">
        <v>101</v>
      </c>
      <c r="F59" s="42" t="s">
        <v>7</v>
      </c>
      <c r="G59" s="43" t="s">
        <v>102</v>
      </c>
      <c r="H59" s="55">
        <v>107.184</v>
      </c>
      <c r="I59" s="56">
        <v>0</v>
      </c>
      <c r="J59" s="57">
        <f>ROUND(H59*I59,2)</f>
        <v>0</v>
      </c>
      <c r="K59" s="58">
        <v>0.20999999999999999</v>
      </c>
      <c r="L59" s="59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>
      <c r="A60" s="10"/>
      <c r="B60" s="49" t="s">
        <v>48</v>
      </c>
      <c r="C60" s="1"/>
      <c r="D60" s="1"/>
      <c r="E60" s="50" t="s">
        <v>119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>
      <c r="A61" s="10"/>
      <c r="B61" s="49" t="s">
        <v>50</v>
      </c>
      <c r="C61" s="1"/>
      <c r="D61" s="1"/>
      <c r="E61" s="50" t="s">
        <v>120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52</v>
      </c>
      <c r="C62" s="1"/>
      <c r="D62" s="1"/>
      <c r="E62" s="50" t="s">
        <v>105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thickBot="1">
      <c r="A63" s="10"/>
      <c r="B63" s="51" t="s">
        <v>54</v>
      </c>
      <c r="C63" s="52"/>
      <c r="D63" s="52"/>
      <c r="E63" s="53" t="s">
        <v>55</v>
      </c>
      <c r="F63" s="52"/>
      <c r="G63" s="52"/>
      <c r="H63" s="54"/>
      <c r="I63" s="52"/>
      <c r="J63" s="54"/>
      <c r="K63" s="52"/>
      <c r="L63" s="52"/>
      <c r="M63" s="13"/>
      <c r="N63" s="2"/>
      <c r="O63" s="2"/>
      <c r="P63" s="2"/>
      <c r="Q63" s="2"/>
    </row>
    <row r="64" thickTop="1">
      <c r="A64" s="10"/>
      <c r="B64" s="41">
        <v>7</v>
      </c>
      <c r="C64" s="42" t="s">
        <v>99</v>
      </c>
      <c r="D64" s="42" t="s">
        <v>121</v>
      </c>
      <c r="E64" s="42" t="s">
        <v>101</v>
      </c>
      <c r="F64" s="42" t="s">
        <v>7</v>
      </c>
      <c r="G64" s="43" t="s">
        <v>102</v>
      </c>
      <c r="H64" s="55">
        <v>0.29699999999999999</v>
      </c>
      <c r="I64" s="56">
        <v>0</v>
      </c>
      <c r="J64" s="57">
        <f>ROUND(H64*I64,2)</f>
        <v>0</v>
      </c>
      <c r="K64" s="58">
        <v>0.20999999999999999</v>
      </c>
      <c r="L64" s="59">
        <f>ROUND(J64*1.21,2)</f>
        <v>0</v>
      </c>
      <c r="M64" s="13"/>
      <c r="N64" s="2"/>
      <c r="O64" s="2"/>
      <c r="P64" s="2"/>
      <c r="Q64" s="33">
        <f>IF(ISNUMBER(K64),IF(H64&gt;0,IF(I64&gt;0,J64,0),0),0)</f>
        <v>0</v>
      </c>
      <c r="R64" s="9">
        <f>IF(ISNUMBER(K64)=FALSE,J64,0)</f>
        <v>0</v>
      </c>
    </row>
    <row r="65">
      <c r="A65" s="10"/>
      <c r="B65" s="49" t="s">
        <v>48</v>
      </c>
      <c r="C65" s="1"/>
      <c r="D65" s="1"/>
      <c r="E65" s="50" t="s">
        <v>122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>
      <c r="A66" s="10"/>
      <c r="B66" s="49" t="s">
        <v>50</v>
      </c>
      <c r="C66" s="1"/>
      <c r="D66" s="1"/>
      <c r="E66" s="50" t="s">
        <v>123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52</v>
      </c>
      <c r="C67" s="1"/>
      <c r="D67" s="1"/>
      <c r="E67" s="50" t="s">
        <v>105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thickBot="1">
      <c r="A68" s="10"/>
      <c r="B68" s="51" t="s">
        <v>54</v>
      </c>
      <c r="C68" s="52"/>
      <c r="D68" s="52"/>
      <c r="E68" s="53" t="s">
        <v>55</v>
      </c>
      <c r="F68" s="52"/>
      <c r="G68" s="52"/>
      <c r="H68" s="54"/>
      <c r="I68" s="52"/>
      <c r="J68" s="54"/>
      <c r="K68" s="52"/>
      <c r="L68" s="52"/>
      <c r="M68" s="13"/>
      <c r="N68" s="2"/>
      <c r="O68" s="2"/>
      <c r="P68" s="2"/>
      <c r="Q68" s="2"/>
    </row>
    <row r="69" thickTop="1">
      <c r="A69" s="10"/>
      <c r="B69" s="41">
        <v>8</v>
      </c>
      <c r="C69" s="42" t="s">
        <v>124</v>
      </c>
      <c r="D69" s="42" t="s">
        <v>7</v>
      </c>
      <c r="E69" s="42" t="s">
        <v>125</v>
      </c>
      <c r="F69" s="42" t="s">
        <v>7</v>
      </c>
      <c r="G69" s="43" t="s">
        <v>102</v>
      </c>
      <c r="H69" s="55">
        <v>76.799999999999997</v>
      </c>
      <c r="I69" s="56">
        <v>0</v>
      </c>
      <c r="J69" s="57">
        <f>ROUND(H69*I69,2)</f>
        <v>0</v>
      </c>
      <c r="K69" s="58">
        <v>0.20999999999999999</v>
      </c>
      <c r="L69" s="59">
        <f>ROUND(J69*1.21,2)</f>
        <v>0</v>
      </c>
      <c r="M69" s="13"/>
      <c r="N69" s="2"/>
      <c r="O69" s="2"/>
      <c r="P69" s="2"/>
      <c r="Q69" s="33">
        <f>IF(ISNUMBER(K69),IF(H69&gt;0,IF(I69&gt;0,J69,0),0),0)</f>
        <v>0</v>
      </c>
      <c r="R69" s="9">
        <f>IF(ISNUMBER(K69)=FALSE,J69,0)</f>
        <v>0</v>
      </c>
    </row>
    <row r="70">
      <c r="A70" s="10"/>
      <c r="B70" s="49" t="s">
        <v>48</v>
      </c>
      <c r="C70" s="1"/>
      <c r="D70" s="1"/>
      <c r="E70" s="50" t="s">
        <v>126</v>
      </c>
      <c r="F70" s="1"/>
      <c r="G70" s="1"/>
      <c r="H70" s="40"/>
      <c r="I70" s="1"/>
      <c r="J70" s="40"/>
      <c r="K70" s="1"/>
      <c r="L70" s="1"/>
      <c r="M70" s="13"/>
      <c r="N70" s="2"/>
      <c r="O70" s="2"/>
      <c r="P70" s="2"/>
      <c r="Q70" s="2"/>
    </row>
    <row r="71">
      <c r="A71" s="10"/>
      <c r="B71" s="49" t="s">
        <v>50</v>
      </c>
      <c r="C71" s="1"/>
      <c r="D71" s="1"/>
      <c r="E71" s="50" t="s">
        <v>127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52</v>
      </c>
      <c r="C72" s="1"/>
      <c r="D72" s="1"/>
      <c r="E72" s="50" t="s">
        <v>128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thickBot="1">
      <c r="A73" s="10"/>
      <c r="B73" s="51" t="s">
        <v>54</v>
      </c>
      <c r="C73" s="52"/>
      <c r="D73" s="52"/>
      <c r="E73" s="53" t="s">
        <v>55</v>
      </c>
      <c r="F73" s="52"/>
      <c r="G73" s="52"/>
      <c r="H73" s="54"/>
      <c r="I73" s="52"/>
      <c r="J73" s="54"/>
      <c r="K73" s="52"/>
      <c r="L73" s="52"/>
      <c r="M73" s="13"/>
      <c r="N73" s="2"/>
      <c r="O73" s="2"/>
      <c r="P73" s="2"/>
      <c r="Q73" s="2"/>
    </row>
    <row r="74" thickTop="1">
      <c r="A74" s="10"/>
      <c r="B74" s="41">
        <v>9</v>
      </c>
      <c r="C74" s="42" t="s">
        <v>129</v>
      </c>
      <c r="D74" s="42" t="s">
        <v>7</v>
      </c>
      <c r="E74" s="42" t="s">
        <v>130</v>
      </c>
      <c r="F74" s="42" t="s">
        <v>7</v>
      </c>
      <c r="G74" s="43" t="s">
        <v>131</v>
      </c>
      <c r="H74" s="55">
        <v>33.75</v>
      </c>
      <c r="I74" s="56">
        <v>0</v>
      </c>
      <c r="J74" s="57">
        <f>ROUND(H74*I74,2)</f>
        <v>0</v>
      </c>
      <c r="K74" s="58">
        <v>0.20999999999999999</v>
      </c>
      <c r="L74" s="59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>
      <c r="A75" s="10"/>
      <c r="B75" s="49" t="s">
        <v>48</v>
      </c>
      <c r="C75" s="1"/>
      <c r="D75" s="1"/>
      <c r="E75" s="50" t="s">
        <v>132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>
      <c r="A76" s="10"/>
      <c r="B76" s="49" t="s">
        <v>50</v>
      </c>
      <c r="C76" s="1"/>
      <c r="D76" s="1"/>
      <c r="E76" s="50" t="s">
        <v>133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52</v>
      </c>
      <c r="C77" s="1"/>
      <c r="D77" s="1"/>
      <c r="E77" s="50" t="s">
        <v>134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thickBot="1">
      <c r="A78" s="10"/>
      <c r="B78" s="51" t="s">
        <v>54</v>
      </c>
      <c r="C78" s="52"/>
      <c r="D78" s="52"/>
      <c r="E78" s="53" t="s">
        <v>55</v>
      </c>
      <c r="F78" s="52"/>
      <c r="G78" s="52"/>
      <c r="H78" s="54"/>
      <c r="I78" s="52"/>
      <c r="J78" s="54"/>
      <c r="K78" s="52"/>
      <c r="L78" s="52"/>
      <c r="M78" s="13"/>
      <c r="N78" s="2"/>
      <c r="O78" s="2"/>
      <c r="P78" s="2"/>
      <c r="Q78" s="2"/>
    </row>
    <row r="79" thickTop="1">
      <c r="A79" s="10"/>
      <c r="B79" s="41">
        <v>10</v>
      </c>
      <c r="C79" s="42" t="s">
        <v>135</v>
      </c>
      <c r="D79" s="42" t="s">
        <v>7</v>
      </c>
      <c r="E79" s="42" t="s">
        <v>136</v>
      </c>
      <c r="F79" s="42" t="s">
        <v>7</v>
      </c>
      <c r="G79" s="43" t="s">
        <v>75</v>
      </c>
      <c r="H79" s="55">
        <v>1</v>
      </c>
      <c r="I79" s="56">
        <v>0</v>
      </c>
      <c r="J79" s="57">
        <f>ROUND(H79*I79,2)</f>
        <v>0</v>
      </c>
      <c r="K79" s="58">
        <v>0.20999999999999999</v>
      </c>
      <c r="L79" s="59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>
      <c r="A80" s="10"/>
      <c r="B80" s="49" t="s">
        <v>48</v>
      </c>
      <c r="C80" s="1"/>
      <c r="D80" s="1"/>
      <c r="E80" s="50" t="s">
        <v>137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>
      <c r="A81" s="10"/>
      <c r="B81" s="49" t="s">
        <v>50</v>
      </c>
      <c r="C81" s="1"/>
      <c r="D81" s="1"/>
      <c r="E81" s="50" t="s">
        <v>51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52</v>
      </c>
      <c r="C82" s="1"/>
      <c r="D82" s="1"/>
      <c r="E82" s="50" t="s">
        <v>59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thickBot="1">
      <c r="A83" s="10"/>
      <c r="B83" s="51" t="s">
        <v>54</v>
      </c>
      <c r="C83" s="52"/>
      <c r="D83" s="52"/>
      <c r="E83" s="53" t="s">
        <v>55</v>
      </c>
      <c r="F83" s="52"/>
      <c r="G83" s="52"/>
      <c r="H83" s="54"/>
      <c r="I83" s="52"/>
      <c r="J83" s="54"/>
      <c r="K83" s="52"/>
      <c r="L83" s="52"/>
      <c r="M83" s="13"/>
      <c r="N83" s="2"/>
      <c r="O83" s="2"/>
      <c r="P83" s="2"/>
      <c r="Q83" s="2"/>
    </row>
    <row r="84" thickTop="1">
      <c r="A84" s="10"/>
      <c r="B84" s="41">
        <v>11</v>
      </c>
      <c r="C84" s="42" t="s">
        <v>138</v>
      </c>
      <c r="D84" s="42" t="s">
        <v>7</v>
      </c>
      <c r="E84" s="42" t="s">
        <v>139</v>
      </c>
      <c r="F84" s="42" t="s">
        <v>7</v>
      </c>
      <c r="G84" s="43" t="s">
        <v>75</v>
      </c>
      <c r="H84" s="55">
        <v>1</v>
      </c>
      <c r="I84" s="56">
        <v>0</v>
      </c>
      <c r="J84" s="57">
        <f>ROUND(H84*I84,2)</f>
        <v>0</v>
      </c>
      <c r="K84" s="58">
        <v>0.20999999999999999</v>
      </c>
      <c r="L84" s="59">
        <f>ROUND(J84*1.21,2)</f>
        <v>0</v>
      </c>
      <c r="M84" s="13"/>
      <c r="N84" s="2"/>
      <c r="O84" s="2"/>
      <c r="P84" s="2"/>
      <c r="Q84" s="33">
        <f>IF(ISNUMBER(K84),IF(H84&gt;0,IF(I84&gt;0,J84,0),0),0)</f>
        <v>0</v>
      </c>
      <c r="R84" s="9">
        <f>IF(ISNUMBER(K84)=FALSE,J84,0)</f>
        <v>0</v>
      </c>
    </row>
    <row r="85">
      <c r="A85" s="10"/>
      <c r="B85" s="49" t="s">
        <v>48</v>
      </c>
      <c r="C85" s="1"/>
      <c r="D85" s="1"/>
      <c r="E85" s="50" t="s">
        <v>140</v>
      </c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>
      <c r="A86" s="10"/>
      <c r="B86" s="49" t="s">
        <v>50</v>
      </c>
      <c r="C86" s="1"/>
      <c r="D86" s="1"/>
      <c r="E86" s="50" t="s">
        <v>51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>
      <c r="A87" s="10"/>
      <c r="B87" s="49" t="s">
        <v>52</v>
      </c>
      <c r="C87" s="1"/>
      <c r="D87" s="1"/>
      <c r="E87" s="50" t="s">
        <v>141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 thickBot="1">
      <c r="A88" s="10"/>
      <c r="B88" s="51" t="s">
        <v>54</v>
      </c>
      <c r="C88" s="52"/>
      <c r="D88" s="52"/>
      <c r="E88" s="53" t="s">
        <v>55</v>
      </c>
      <c r="F88" s="52"/>
      <c r="G88" s="52"/>
      <c r="H88" s="54"/>
      <c r="I88" s="52"/>
      <c r="J88" s="54"/>
      <c r="K88" s="52"/>
      <c r="L88" s="52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0">
        <v>0</v>
      </c>
      <c r="D89" s="1"/>
      <c r="E89" s="60" t="s">
        <v>35</v>
      </c>
      <c r="F89" s="1"/>
      <c r="G89" s="61" t="s">
        <v>79</v>
      </c>
      <c r="H89" s="62">
        <f>J34+J39+J44+J49+J54+J59+J64+J69+J74+J79+J84</f>
        <v>0</v>
      </c>
      <c r="I89" s="61" t="s">
        <v>80</v>
      </c>
      <c r="J89" s="63">
        <f>(L89-H89)</f>
        <v>0</v>
      </c>
      <c r="K89" s="61" t="s">
        <v>81</v>
      </c>
      <c r="L89" s="64">
        <f>ROUND((J34+J39+J44+J49+J54+J59+J64+J69+J74+J79+J84)*1.21,2)</f>
        <v>0</v>
      </c>
      <c r="M89" s="13"/>
      <c r="N89" s="2"/>
      <c r="O89" s="2"/>
      <c r="P89" s="2"/>
      <c r="Q89" s="33">
        <f>0+Q34+Q39+Q44+Q49+Q54+Q59+Q64+Q69+Q74+Q79+Q84</f>
        <v>0</v>
      </c>
      <c r="R89" s="9">
        <f>0+R34+R39+R44+R49+R54+R59+R64+R69+R74+R79+R84</f>
        <v>0</v>
      </c>
      <c r="S89" s="65">
        <f>Q89*(1+J89)+R89</f>
        <v>0</v>
      </c>
    </row>
    <row r="90" thickTop="1" thickBot="1" ht="25" customHeight="1">
      <c r="A90" s="10"/>
      <c r="B90" s="66"/>
      <c r="C90" s="66"/>
      <c r="D90" s="66"/>
      <c r="E90" s="66"/>
      <c r="F90" s="66"/>
      <c r="G90" s="67" t="s">
        <v>82</v>
      </c>
      <c r="H90" s="68">
        <f>0+J34+J39+J44+J49+J54+J59+J64+J69+J74+J79+J84</f>
        <v>0</v>
      </c>
      <c r="I90" s="67" t="s">
        <v>83</v>
      </c>
      <c r="J90" s="69">
        <f>0+J89</f>
        <v>0</v>
      </c>
      <c r="K90" s="67" t="s">
        <v>84</v>
      </c>
      <c r="L90" s="70">
        <f>0+L89</f>
        <v>0</v>
      </c>
      <c r="M90" s="13"/>
      <c r="N90" s="2"/>
      <c r="O90" s="2"/>
      <c r="P90" s="2"/>
      <c r="Q90" s="2"/>
    </row>
    <row r="91" ht="40" customHeight="1">
      <c r="A91" s="10"/>
      <c r="B91" s="75" t="s">
        <v>142</v>
      </c>
      <c r="C91" s="1"/>
      <c r="D91" s="1"/>
      <c r="E91" s="1"/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>
      <c r="A92" s="10"/>
      <c r="B92" s="41">
        <v>12</v>
      </c>
      <c r="C92" s="42" t="s">
        <v>143</v>
      </c>
      <c r="D92" s="42" t="s">
        <v>7</v>
      </c>
      <c r="E92" s="42" t="s">
        <v>144</v>
      </c>
      <c r="F92" s="42" t="s">
        <v>7</v>
      </c>
      <c r="G92" s="43" t="s">
        <v>145</v>
      </c>
      <c r="H92" s="44">
        <v>40</v>
      </c>
      <c r="I92" s="45">
        <v>0</v>
      </c>
      <c r="J92" s="46">
        <f>ROUND(H92*I92,2)</f>
        <v>0</v>
      </c>
      <c r="K92" s="47">
        <v>0.20999999999999999</v>
      </c>
      <c r="L92" s="48">
        <f>ROUND(J92*1.21,2)</f>
        <v>0</v>
      </c>
      <c r="M92" s="13"/>
      <c r="N92" s="2"/>
      <c r="O92" s="2"/>
      <c r="P92" s="2"/>
      <c r="Q92" s="33">
        <f>IF(ISNUMBER(K92),IF(H92&gt;0,IF(I92&gt;0,J92,0),0),0)</f>
        <v>0</v>
      </c>
      <c r="R92" s="9">
        <f>IF(ISNUMBER(K92)=FALSE,J92,0)</f>
        <v>0</v>
      </c>
    </row>
    <row r="93">
      <c r="A93" s="10"/>
      <c r="B93" s="49" t="s">
        <v>48</v>
      </c>
      <c r="C93" s="1"/>
      <c r="D93" s="1"/>
      <c r="E93" s="50" t="s">
        <v>146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50</v>
      </c>
      <c r="C94" s="1"/>
      <c r="D94" s="1"/>
      <c r="E94" s="50" t="s">
        <v>147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>
      <c r="A95" s="10"/>
      <c r="B95" s="49" t="s">
        <v>52</v>
      </c>
      <c r="C95" s="1"/>
      <c r="D95" s="1"/>
      <c r="E95" s="50" t="s">
        <v>148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thickBot="1">
      <c r="A96" s="10"/>
      <c r="B96" s="51" t="s">
        <v>54</v>
      </c>
      <c r="C96" s="52"/>
      <c r="D96" s="52"/>
      <c r="E96" s="53" t="s">
        <v>55</v>
      </c>
      <c r="F96" s="52"/>
      <c r="G96" s="52"/>
      <c r="H96" s="54"/>
      <c r="I96" s="52"/>
      <c r="J96" s="54"/>
      <c r="K96" s="52"/>
      <c r="L96" s="52"/>
      <c r="M96" s="13"/>
      <c r="N96" s="2"/>
      <c r="O96" s="2"/>
      <c r="P96" s="2"/>
      <c r="Q96" s="2"/>
    </row>
    <row r="97" thickTop="1">
      <c r="A97" s="10"/>
      <c r="B97" s="41">
        <v>13</v>
      </c>
      <c r="C97" s="42" t="s">
        <v>149</v>
      </c>
      <c r="D97" s="42" t="s">
        <v>7</v>
      </c>
      <c r="E97" s="42" t="s">
        <v>150</v>
      </c>
      <c r="F97" s="42" t="s">
        <v>7</v>
      </c>
      <c r="G97" s="43" t="s">
        <v>75</v>
      </c>
      <c r="H97" s="55">
        <v>9</v>
      </c>
      <c r="I97" s="56">
        <v>0</v>
      </c>
      <c r="J97" s="57">
        <f>ROUND(H97*I97,2)</f>
        <v>0</v>
      </c>
      <c r="K97" s="58">
        <v>0.20999999999999999</v>
      </c>
      <c r="L97" s="59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>
      <c r="A98" s="10"/>
      <c r="B98" s="49" t="s">
        <v>48</v>
      </c>
      <c r="C98" s="1"/>
      <c r="D98" s="1"/>
      <c r="E98" s="50" t="s">
        <v>151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50</v>
      </c>
      <c r="C99" s="1"/>
      <c r="D99" s="1"/>
      <c r="E99" s="50" t="s">
        <v>152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>
      <c r="A100" s="10"/>
      <c r="B100" s="49" t="s">
        <v>52</v>
      </c>
      <c r="C100" s="1"/>
      <c r="D100" s="1"/>
      <c r="E100" s="50" t="s">
        <v>153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 thickBot="1">
      <c r="A101" s="10"/>
      <c r="B101" s="51" t="s">
        <v>54</v>
      </c>
      <c r="C101" s="52"/>
      <c r="D101" s="52"/>
      <c r="E101" s="53" t="s">
        <v>55</v>
      </c>
      <c r="F101" s="52"/>
      <c r="G101" s="52"/>
      <c r="H101" s="54"/>
      <c r="I101" s="52"/>
      <c r="J101" s="54"/>
      <c r="K101" s="52"/>
      <c r="L101" s="52"/>
      <c r="M101" s="13"/>
      <c r="N101" s="2"/>
      <c r="O101" s="2"/>
      <c r="P101" s="2"/>
      <c r="Q101" s="2"/>
    </row>
    <row r="102" thickTop="1">
      <c r="A102" s="10"/>
      <c r="B102" s="41">
        <v>14</v>
      </c>
      <c r="C102" s="42" t="s">
        <v>154</v>
      </c>
      <c r="D102" s="42" t="s">
        <v>7</v>
      </c>
      <c r="E102" s="42" t="s">
        <v>155</v>
      </c>
      <c r="F102" s="42" t="s">
        <v>7</v>
      </c>
      <c r="G102" s="43" t="s">
        <v>75</v>
      </c>
      <c r="H102" s="55">
        <v>3</v>
      </c>
      <c r="I102" s="56">
        <v>0</v>
      </c>
      <c r="J102" s="57">
        <f>ROUND(H102*I102,2)</f>
        <v>0</v>
      </c>
      <c r="K102" s="58">
        <v>0.20999999999999999</v>
      </c>
      <c r="L102" s="59">
        <f>ROUND(J102*1.21,2)</f>
        <v>0</v>
      </c>
      <c r="M102" s="13"/>
      <c r="N102" s="2"/>
      <c r="O102" s="2"/>
      <c r="P102" s="2"/>
      <c r="Q102" s="33">
        <f>IF(ISNUMBER(K102),IF(H102&gt;0,IF(I102&gt;0,J102,0),0),0)</f>
        <v>0</v>
      </c>
      <c r="R102" s="9">
        <f>IF(ISNUMBER(K102)=FALSE,J102,0)</f>
        <v>0</v>
      </c>
    </row>
    <row r="103">
      <c r="A103" s="10"/>
      <c r="B103" s="49" t="s">
        <v>48</v>
      </c>
      <c r="C103" s="1"/>
      <c r="D103" s="1"/>
      <c r="E103" s="50" t="s">
        <v>151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50</v>
      </c>
      <c r="C104" s="1"/>
      <c r="D104" s="1"/>
      <c r="E104" s="50" t="s">
        <v>156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>
      <c r="A105" s="10"/>
      <c r="B105" s="49" t="s">
        <v>52</v>
      </c>
      <c r="C105" s="1"/>
      <c r="D105" s="1"/>
      <c r="E105" s="50" t="s">
        <v>153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thickBot="1">
      <c r="A106" s="10"/>
      <c r="B106" s="51" t="s">
        <v>54</v>
      </c>
      <c r="C106" s="52"/>
      <c r="D106" s="52"/>
      <c r="E106" s="53" t="s">
        <v>55</v>
      </c>
      <c r="F106" s="52"/>
      <c r="G106" s="52"/>
      <c r="H106" s="54"/>
      <c r="I106" s="52"/>
      <c r="J106" s="54"/>
      <c r="K106" s="52"/>
      <c r="L106" s="52"/>
      <c r="M106" s="13"/>
      <c r="N106" s="2"/>
      <c r="O106" s="2"/>
      <c r="P106" s="2"/>
      <c r="Q106" s="2"/>
    </row>
    <row r="107" thickTop="1">
      <c r="A107" s="10"/>
      <c r="B107" s="41">
        <v>15</v>
      </c>
      <c r="C107" s="42" t="s">
        <v>157</v>
      </c>
      <c r="D107" s="42" t="s">
        <v>7</v>
      </c>
      <c r="E107" s="42" t="s">
        <v>158</v>
      </c>
      <c r="F107" s="42" t="s">
        <v>7</v>
      </c>
      <c r="G107" s="43" t="s">
        <v>75</v>
      </c>
      <c r="H107" s="55">
        <v>7</v>
      </c>
      <c r="I107" s="56">
        <v>0</v>
      </c>
      <c r="J107" s="57">
        <f>ROUND(H107*I107,2)</f>
        <v>0</v>
      </c>
      <c r="K107" s="58">
        <v>0.20999999999999999</v>
      </c>
      <c r="L107" s="59">
        <f>ROUND(J107*1.21,2)</f>
        <v>0</v>
      </c>
      <c r="M107" s="13"/>
      <c r="N107" s="2"/>
      <c r="O107" s="2"/>
      <c r="P107" s="2"/>
      <c r="Q107" s="33">
        <f>IF(ISNUMBER(K107),IF(H107&gt;0,IF(I107&gt;0,J107,0),0),0)</f>
        <v>0</v>
      </c>
      <c r="R107" s="9">
        <f>IF(ISNUMBER(K107)=FALSE,J107,0)</f>
        <v>0</v>
      </c>
    </row>
    <row r="108">
      <c r="A108" s="10"/>
      <c r="B108" s="49" t="s">
        <v>48</v>
      </c>
      <c r="C108" s="1"/>
      <c r="D108" s="1"/>
      <c r="E108" s="50" t="s">
        <v>151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>
      <c r="A109" s="10"/>
      <c r="B109" s="49" t="s">
        <v>50</v>
      </c>
      <c r="C109" s="1"/>
      <c r="D109" s="1"/>
      <c r="E109" s="50" t="s">
        <v>159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>
      <c r="A110" s="10"/>
      <c r="B110" s="49" t="s">
        <v>52</v>
      </c>
      <c r="C110" s="1"/>
      <c r="D110" s="1"/>
      <c r="E110" s="50" t="s">
        <v>153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 thickBot="1">
      <c r="A111" s="10"/>
      <c r="B111" s="51" t="s">
        <v>54</v>
      </c>
      <c r="C111" s="52"/>
      <c r="D111" s="52"/>
      <c r="E111" s="53" t="s">
        <v>55</v>
      </c>
      <c r="F111" s="52"/>
      <c r="G111" s="52"/>
      <c r="H111" s="54"/>
      <c r="I111" s="52"/>
      <c r="J111" s="54"/>
      <c r="K111" s="52"/>
      <c r="L111" s="52"/>
      <c r="M111" s="13"/>
      <c r="N111" s="2"/>
      <c r="O111" s="2"/>
      <c r="P111" s="2"/>
      <c r="Q111" s="2"/>
    </row>
    <row r="112" thickTop="1">
      <c r="A112" s="10"/>
      <c r="B112" s="41">
        <v>16</v>
      </c>
      <c r="C112" s="42" t="s">
        <v>160</v>
      </c>
      <c r="D112" s="42" t="s">
        <v>100</v>
      </c>
      <c r="E112" s="42" t="s">
        <v>161</v>
      </c>
      <c r="F112" s="42" t="s">
        <v>7</v>
      </c>
      <c r="G112" s="43" t="s">
        <v>131</v>
      </c>
      <c r="H112" s="55">
        <v>32</v>
      </c>
      <c r="I112" s="56">
        <v>0</v>
      </c>
      <c r="J112" s="57">
        <f>ROUND(H112*I112,2)</f>
        <v>0</v>
      </c>
      <c r="K112" s="58">
        <v>0.20999999999999999</v>
      </c>
      <c r="L112" s="59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>
      <c r="A113" s="10"/>
      <c r="B113" s="49" t="s">
        <v>48</v>
      </c>
      <c r="C113" s="1"/>
      <c r="D113" s="1"/>
      <c r="E113" s="50" t="s">
        <v>162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9" t="s">
        <v>50</v>
      </c>
      <c r="C114" s="1"/>
      <c r="D114" s="1"/>
      <c r="E114" s="50" t="s">
        <v>163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>
      <c r="A115" s="10"/>
      <c r="B115" s="49" t="s">
        <v>52</v>
      </c>
      <c r="C115" s="1"/>
      <c r="D115" s="1"/>
      <c r="E115" s="50" t="s">
        <v>164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 thickBot="1">
      <c r="A116" s="10"/>
      <c r="B116" s="51" t="s">
        <v>54</v>
      </c>
      <c r="C116" s="52"/>
      <c r="D116" s="52"/>
      <c r="E116" s="53" t="s">
        <v>55</v>
      </c>
      <c r="F116" s="52"/>
      <c r="G116" s="52"/>
      <c r="H116" s="54"/>
      <c r="I116" s="52"/>
      <c r="J116" s="54"/>
      <c r="K116" s="52"/>
      <c r="L116" s="52"/>
      <c r="M116" s="13"/>
      <c r="N116" s="2"/>
      <c r="O116" s="2"/>
      <c r="P116" s="2"/>
      <c r="Q116" s="2"/>
    </row>
    <row r="117" thickTop="1">
      <c r="A117" s="10"/>
      <c r="B117" s="41">
        <v>17</v>
      </c>
      <c r="C117" s="42" t="s">
        <v>160</v>
      </c>
      <c r="D117" s="42" t="s">
        <v>106</v>
      </c>
      <c r="E117" s="42" t="s">
        <v>161</v>
      </c>
      <c r="F117" s="42" t="s">
        <v>7</v>
      </c>
      <c r="G117" s="43" t="s">
        <v>131</v>
      </c>
      <c r="H117" s="55">
        <v>7.875</v>
      </c>
      <c r="I117" s="56">
        <v>0</v>
      </c>
      <c r="J117" s="57">
        <f>ROUND(H117*I117,2)</f>
        <v>0</v>
      </c>
      <c r="K117" s="58">
        <v>0.20999999999999999</v>
      </c>
      <c r="L117" s="59">
        <f>ROUND(J117*1.21,2)</f>
        <v>0</v>
      </c>
      <c r="M117" s="13"/>
      <c r="N117" s="2"/>
      <c r="O117" s="2"/>
      <c r="P117" s="2"/>
      <c r="Q117" s="33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49" t="s">
        <v>48</v>
      </c>
      <c r="C118" s="1"/>
      <c r="D118" s="1"/>
      <c r="E118" s="50" t="s">
        <v>165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50</v>
      </c>
      <c r="C119" s="1"/>
      <c r="D119" s="1"/>
      <c r="E119" s="50" t="s">
        <v>166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>
      <c r="A120" s="10"/>
      <c r="B120" s="49" t="s">
        <v>52</v>
      </c>
      <c r="C120" s="1"/>
      <c r="D120" s="1"/>
      <c r="E120" s="50" t="s">
        <v>164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thickBot="1">
      <c r="A121" s="10"/>
      <c r="B121" s="51" t="s">
        <v>54</v>
      </c>
      <c r="C121" s="52"/>
      <c r="D121" s="52"/>
      <c r="E121" s="53" t="s">
        <v>55</v>
      </c>
      <c r="F121" s="52"/>
      <c r="G121" s="52"/>
      <c r="H121" s="54"/>
      <c r="I121" s="52"/>
      <c r="J121" s="54"/>
      <c r="K121" s="52"/>
      <c r="L121" s="52"/>
      <c r="M121" s="13"/>
      <c r="N121" s="2"/>
      <c r="O121" s="2"/>
      <c r="P121" s="2"/>
      <c r="Q121" s="2"/>
    </row>
    <row r="122" thickTop="1">
      <c r="A122" s="10"/>
      <c r="B122" s="41">
        <v>18</v>
      </c>
      <c r="C122" s="42" t="s">
        <v>167</v>
      </c>
      <c r="D122" s="42" t="s">
        <v>7</v>
      </c>
      <c r="E122" s="42" t="s">
        <v>168</v>
      </c>
      <c r="F122" s="42" t="s">
        <v>7</v>
      </c>
      <c r="G122" s="43" t="s">
        <v>131</v>
      </c>
      <c r="H122" s="55">
        <v>81.911000000000001</v>
      </c>
      <c r="I122" s="56">
        <v>0</v>
      </c>
      <c r="J122" s="57">
        <f>ROUND(H122*I122,2)</f>
        <v>0</v>
      </c>
      <c r="K122" s="58">
        <v>0.20999999999999999</v>
      </c>
      <c r="L122" s="59">
        <f>ROUND(J122*1.21,2)</f>
        <v>0</v>
      </c>
      <c r="M122" s="13"/>
      <c r="N122" s="2"/>
      <c r="O122" s="2"/>
      <c r="P122" s="2"/>
      <c r="Q122" s="33">
        <f>IF(ISNUMBER(K122),IF(H122&gt;0,IF(I122&gt;0,J122,0),0),0)</f>
        <v>0</v>
      </c>
      <c r="R122" s="9">
        <f>IF(ISNUMBER(K122)=FALSE,J122,0)</f>
        <v>0</v>
      </c>
    </row>
    <row r="123">
      <c r="A123" s="10"/>
      <c r="B123" s="49" t="s">
        <v>48</v>
      </c>
      <c r="C123" s="1"/>
      <c r="D123" s="1"/>
      <c r="E123" s="50" t="s">
        <v>169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50</v>
      </c>
      <c r="C124" s="1"/>
      <c r="D124" s="1"/>
      <c r="E124" s="50" t="s">
        <v>170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>
      <c r="A125" s="10"/>
      <c r="B125" s="49" t="s">
        <v>52</v>
      </c>
      <c r="C125" s="1"/>
      <c r="D125" s="1"/>
      <c r="E125" s="50" t="s">
        <v>164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thickBot="1">
      <c r="A126" s="10"/>
      <c r="B126" s="51" t="s">
        <v>54</v>
      </c>
      <c r="C126" s="52"/>
      <c r="D126" s="52"/>
      <c r="E126" s="53" t="s">
        <v>55</v>
      </c>
      <c r="F126" s="52"/>
      <c r="G126" s="52"/>
      <c r="H126" s="54"/>
      <c r="I126" s="52"/>
      <c r="J126" s="54"/>
      <c r="K126" s="52"/>
      <c r="L126" s="52"/>
      <c r="M126" s="13"/>
      <c r="N126" s="2"/>
      <c r="O126" s="2"/>
      <c r="P126" s="2"/>
      <c r="Q126" s="2"/>
    </row>
    <row r="127" thickTop="1">
      <c r="A127" s="10"/>
      <c r="B127" s="41">
        <v>19</v>
      </c>
      <c r="C127" s="42" t="s">
        <v>171</v>
      </c>
      <c r="D127" s="42" t="s">
        <v>7</v>
      </c>
      <c r="E127" s="42" t="s">
        <v>172</v>
      </c>
      <c r="F127" s="42" t="s">
        <v>7</v>
      </c>
      <c r="G127" s="43" t="s">
        <v>131</v>
      </c>
      <c r="H127" s="55">
        <v>35.200000000000003</v>
      </c>
      <c r="I127" s="56">
        <v>0</v>
      </c>
      <c r="J127" s="57">
        <f>ROUND(H127*I127,2)</f>
        <v>0</v>
      </c>
      <c r="K127" s="58">
        <v>0.20999999999999999</v>
      </c>
      <c r="L127" s="59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49" t="s">
        <v>48</v>
      </c>
      <c r="C128" s="1"/>
      <c r="D128" s="1"/>
      <c r="E128" s="50" t="s">
        <v>173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9" t="s">
        <v>50</v>
      </c>
      <c r="C129" s="1"/>
      <c r="D129" s="1"/>
      <c r="E129" s="50" t="s">
        <v>174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>
      <c r="A130" s="10"/>
      <c r="B130" s="49" t="s">
        <v>52</v>
      </c>
      <c r="C130" s="1"/>
      <c r="D130" s="1"/>
      <c r="E130" s="50" t="s">
        <v>164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thickBot="1">
      <c r="A131" s="10"/>
      <c r="B131" s="51" t="s">
        <v>54</v>
      </c>
      <c r="C131" s="52"/>
      <c r="D131" s="52"/>
      <c r="E131" s="53" t="s">
        <v>55</v>
      </c>
      <c r="F131" s="52"/>
      <c r="G131" s="52"/>
      <c r="H131" s="54"/>
      <c r="I131" s="52"/>
      <c r="J131" s="54"/>
      <c r="K131" s="52"/>
      <c r="L131" s="52"/>
      <c r="M131" s="13"/>
      <c r="N131" s="2"/>
      <c r="O131" s="2"/>
      <c r="P131" s="2"/>
      <c r="Q131" s="2"/>
    </row>
    <row r="132" thickTop="1">
      <c r="A132" s="10"/>
      <c r="B132" s="41">
        <v>20</v>
      </c>
      <c r="C132" s="42" t="s">
        <v>175</v>
      </c>
      <c r="D132" s="42" t="s">
        <v>7</v>
      </c>
      <c r="E132" s="42" t="s">
        <v>176</v>
      </c>
      <c r="F132" s="42" t="s">
        <v>7</v>
      </c>
      <c r="G132" s="43" t="s">
        <v>177</v>
      </c>
      <c r="H132" s="55">
        <v>99.200000000000003</v>
      </c>
      <c r="I132" s="56">
        <v>0</v>
      </c>
      <c r="J132" s="57">
        <f>ROUND(H132*I132,2)</f>
        <v>0</v>
      </c>
      <c r="K132" s="58">
        <v>0.20999999999999999</v>
      </c>
      <c r="L132" s="59">
        <f>ROUND(J132*1.21,2)</f>
        <v>0</v>
      </c>
      <c r="M132" s="13"/>
      <c r="N132" s="2"/>
      <c r="O132" s="2"/>
      <c r="P132" s="2"/>
      <c r="Q132" s="33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49" t="s">
        <v>48</v>
      </c>
      <c r="C133" s="1"/>
      <c r="D133" s="1"/>
      <c r="E133" s="50" t="s">
        <v>178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50</v>
      </c>
      <c r="C134" s="1"/>
      <c r="D134" s="1"/>
      <c r="E134" s="50" t="s">
        <v>179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>
      <c r="A135" s="10"/>
      <c r="B135" s="49" t="s">
        <v>52</v>
      </c>
      <c r="C135" s="1"/>
      <c r="D135" s="1"/>
      <c r="E135" s="50" t="s">
        <v>180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thickBot="1">
      <c r="A136" s="10"/>
      <c r="B136" s="51" t="s">
        <v>54</v>
      </c>
      <c r="C136" s="52"/>
      <c r="D136" s="52"/>
      <c r="E136" s="53" t="s">
        <v>55</v>
      </c>
      <c r="F136" s="52"/>
      <c r="G136" s="52"/>
      <c r="H136" s="54"/>
      <c r="I136" s="52"/>
      <c r="J136" s="54"/>
      <c r="K136" s="52"/>
      <c r="L136" s="52"/>
      <c r="M136" s="13"/>
      <c r="N136" s="2"/>
      <c r="O136" s="2"/>
      <c r="P136" s="2"/>
      <c r="Q136" s="2"/>
    </row>
    <row r="137" thickTop="1">
      <c r="A137" s="10"/>
      <c r="B137" s="41">
        <v>21</v>
      </c>
      <c r="C137" s="42" t="s">
        <v>181</v>
      </c>
      <c r="D137" s="42" t="s">
        <v>7</v>
      </c>
      <c r="E137" s="42" t="s">
        <v>182</v>
      </c>
      <c r="F137" s="42" t="s">
        <v>7</v>
      </c>
      <c r="G137" s="43" t="s">
        <v>183</v>
      </c>
      <c r="H137" s="55">
        <v>504</v>
      </c>
      <c r="I137" s="56">
        <v>0</v>
      </c>
      <c r="J137" s="57">
        <f>ROUND(H137*I137,2)</f>
        <v>0</v>
      </c>
      <c r="K137" s="58">
        <v>0.20999999999999999</v>
      </c>
      <c r="L137" s="59">
        <f>ROUND(J137*1.21,2)</f>
        <v>0</v>
      </c>
      <c r="M137" s="13"/>
      <c r="N137" s="2"/>
      <c r="O137" s="2"/>
      <c r="P137" s="2"/>
      <c r="Q137" s="33">
        <f>IF(ISNUMBER(K137),IF(H137&gt;0,IF(I137&gt;0,J137,0),0),0)</f>
        <v>0</v>
      </c>
      <c r="R137" s="9">
        <f>IF(ISNUMBER(K137)=FALSE,J137,0)</f>
        <v>0</v>
      </c>
    </row>
    <row r="138">
      <c r="A138" s="10"/>
      <c r="B138" s="49" t="s">
        <v>48</v>
      </c>
      <c r="C138" s="1"/>
      <c r="D138" s="1"/>
      <c r="E138" s="50" t="s">
        <v>184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>
      <c r="A139" s="10"/>
      <c r="B139" s="49" t="s">
        <v>50</v>
      </c>
      <c r="C139" s="1"/>
      <c r="D139" s="1"/>
      <c r="E139" s="50" t="s">
        <v>185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>
      <c r="A140" s="10"/>
      <c r="B140" s="49" t="s">
        <v>52</v>
      </c>
      <c r="C140" s="1"/>
      <c r="D140" s="1"/>
      <c r="E140" s="50" t="s">
        <v>186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thickBot="1">
      <c r="A141" s="10"/>
      <c r="B141" s="51" t="s">
        <v>54</v>
      </c>
      <c r="C141" s="52"/>
      <c r="D141" s="52"/>
      <c r="E141" s="53" t="s">
        <v>55</v>
      </c>
      <c r="F141" s="52"/>
      <c r="G141" s="52"/>
      <c r="H141" s="54"/>
      <c r="I141" s="52"/>
      <c r="J141" s="54"/>
      <c r="K141" s="52"/>
      <c r="L141" s="52"/>
      <c r="M141" s="13"/>
      <c r="N141" s="2"/>
      <c r="O141" s="2"/>
      <c r="P141" s="2"/>
      <c r="Q141" s="2"/>
    </row>
    <row r="142" thickTop="1">
      <c r="A142" s="10"/>
      <c r="B142" s="41">
        <v>22</v>
      </c>
      <c r="C142" s="42" t="s">
        <v>187</v>
      </c>
      <c r="D142" s="42" t="s">
        <v>7</v>
      </c>
      <c r="E142" s="42" t="s">
        <v>188</v>
      </c>
      <c r="F142" s="42" t="s">
        <v>7</v>
      </c>
      <c r="G142" s="43" t="s">
        <v>131</v>
      </c>
      <c r="H142" s="55">
        <v>91.980000000000004</v>
      </c>
      <c r="I142" s="56">
        <v>0</v>
      </c>
      <c r="J142" s="57">
        <f>ROUND(H142*I142,2)</f>
        <v>0</v>
      </c>
      <c r="K142" s="58">
        <v>0.20999999999999999</v>
      </c>
      <c r="L142" s="59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48</v>
      </c>
      <c r="C143" s="1"/>
      <c r="D143" s="1"/>
      <c r="E143" s="50" t="s">
        <v>189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50</v>
      </c>
      <c r="C144" s="1"/>
      <c r="D144" s="1"/>
      <c r="E144" s="50" t="s">
        <v>190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52</v>
      </c>
      <c r="C145" s="1"/>
      <c r="D145" s="1"/>
      <c r="E145" s="50" t="s">
        <v>191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>
      <c r="A146" s="10"/>
      <c r="B146" s="51" t="s">
        <v>54</v>
      </c>
      <c r="C146" s="52"/>
      <c r="D146" s="52"/>
      <c r="E146" s="53" t="s">
        <v>55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>
      <c r="A147" s="10"/>
      <c r="B147" s="41">
        <v>23</v>
      </c>
      <c r="C147" s="42" t="s">
        <v>192</v>
      </c>
      <c r="D147" s="42" t="s">
        <v>7</v>
      </c>
      <c r="E147" s="42" t="s">
        <v>193</v>
      </c>
      <c r="F147" s="42" t="s">
        <v>7</v>
      </c>
      <c r="G147" s="43" t="s">
        <v>131</v>
      </c>
      <c r="H147" s="55">
        <v>11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49" t="s">
        <v>48</v>
      </c>
      <c r="C148" s="1"/>
      <c r="D148" s="1"/>
      <c r="E148" s="50" t="s">
        <v>194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50</v>
      </c>
      <c r="C149" s="1"/>
      <c r="D149" s="1"/>
      <c r="E149" s="50" t="s">
        <v>195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52</v>
      </c>
      <c r="C150" s="1"/>
      <c r="D150" s="1"/>
      <c r="E150" s="50" t="s">
        <v>196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>
      <c r="A151" s="10"/>
      <c r="B151" s="51" t="s">
        <v>54</v>
      </c>
      <c r="C151" s="52"/>
      <c r="D151" s="52"/>
      <c r="E151" s="53" t="s">
        <v>55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>
      <c r="A152" s="10"/>
      <c r="B152" s="41">
        <v>24</v>
      </c>
      <c r="C152" s="42" t="s">
        <v>197</v>
      </c>
      <c r="D152" s="42" t="s">
        <v>7</v>
      </c>
      <c r="E152" s="42" t="s">
        <v>198</v>
      </c>
      <c r="F152" s="42" t="s">
        <v>7</v>
      </c>
      <c r="G152" s="43" t="s">
        <v>131</v>
      </c>
      <c r="H152" s="55">
        <v>33.75</v>
      </c>
      <c r="I152" s="56">
        <v>0</v>
      </c>
      <c r="J152" s="57">
        <f>ROUND(H152*I152,2)</f>
        <v>0</v>
      </c>
      <c r="K152" s="58">
        <v>0.20999999999999999</v>
      </c>
      <c r="L152" s="59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49" t="s">
        <v>48</v>
      </c>
      <c r="C153" s="1"/>
      <c r="D153" s="1"/>
      <c r="E153" s="50" t="s">
        <v>199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50</v>
      </c>
      <c r="C154" s="1"/>
      <c r="D154" s="1"/>
      <c r="E154" s="50" t="s">
        <v>200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52</v>
      </c>
      <c r="C155" s="1"/>
      <c r="D155" s="1"/>
      <c r="E155" s="50" t="s">
        <v>201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>
      <c r="A156" s="10"/>
      <c r="B156" s="51" t="s">
        <v>54</v>
      </c>
      <c r="C156" s="52"/>
      <c r="D156" s="52"/>
      <c r="E156" s="53" t="s">
        <v>55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>
      <c r="A157" s="10"/>
      <c r="B157" s="41">
        <v>25</v>
      </c>
      <c r="C157" s="42" t="s">
        <v>202</v>
      </c>
      <c r="D157" s="42" t="s">
        <v>7</v>
      </c>
      <c r="E157" s="42" t="s">
        <v>203</v>
      </c>
      <c r="F157" s="42" t="s">
        <v>7</v>
      </c>
      <c r="G157" s="43" t="s">
        <v>131</v>
      </c>
      <c r="H157" s="55">
        <v>30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49" t="s">
        <v>48</v>
      </c>
      <c r="C158" s="1"/>
      <c r="D158" s="1"/>
      <c r="E158" s="50" t="s">
        <v>194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50</v>
      </c>
      <c r="C159" s="1"/>
      <c r="D159" s="1"/>
      <c r="E159" s="50" t="s">
        <v>204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52</v>
      </c>
      <c r="C160" s="1"/>
      <c r="D160" s="1"/>
      <c r="E160" s="50" t="s">
        <v>205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>
      <c r="A161" s="10"/>
      <c r="B161" s="51" t="s">
        <v>54</v>
      </c>
      <c r="C161" s="52"/>
      <c r="D161" s="52"/>
      <c r="E161" s="53" t="s">
        <v>55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>
      <c r="A162" s="10"/>
      <c r="B162" s="41">
        <v>26</v>
      </c>
      <c r="C162" s="42" t="s">
        <v>206</v>
      </c>
      <c r="D162" s="42" t="s">
        <v>7</v>
      </c>
      <c r="E162" s="42" t="s">
        <v>207</v>
      </c>
      <c r="F162" s="42" t="s">
        <v>7</v>
      </c>
      <c r="G162" s="43" t="s">
        <v>131</v>
      </c>
      <c r="H162" s="55">
        <v>872.5</v>
      </c>
      <c r="I162" s="56">
        <v>0</v>
      </c>
      <c r="J162" s="57">
        <f>ROUND(H162*I162,2)</f>
        <v>0</v>
      </c>
      <c r="K162" s="58">
        <v>0.20999999999999999</v>
      </c>
      <c r="L162" s="59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>
      <c r="A163" s="10"/>
      <c r="B163" s="49" t="s">
        <v>48</v>
      </c>
      <c r="C163" s="1"/>
      <c r="D163" s="1"/>
      <c r="E163" s="50" t="s">
        <v>194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50</v>
      </c>
      <c r="C164" s="1"/>
      <c r="D164" s="1"/>
      <c r="E164" s="50" t="s">
        <v>208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9" t="s">
        <v>52</v>
      </c>
      <c r="C165" s="1"/>
      <c r="D165" s="1"/>
      <c r="E165" s="50" t="s">
        <v>209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thickBot="1">
      <c r="A166" s="10"/>
      <c r="B166" s="51" t="s">
        <v>54</v>
      </c>
      <c r="C166" s="52"/>
      <c r="D166" s="52"/>
      <c r="E166" s="53" t="s">
        <v>55</v>
      </c>
      <c r="F166" s="52"/>
      <c r="G166" s="52"/>
      <c r="H166" s="54"/>
      <c r="I166" s="52"/>
      <c r="J166" s="54"/>
      <c r="K166" s="52"/>
      <c r="L166" s="52"/>
      <c r="M166" s="13"/>
      <c r="N166" s="2"/>
      <c r="O166" s="2"/>
      <c r="P166" s="2"/>
      <c r="Q166" s="2"/>
    </row>
    <row r="167" thickTop="1">
      <c r="A167" s="10"/>
      <c r="B167" s="41">
        <v>27</v>
      </c>
      <c r="C167" s="42" t="s">
        <v>210</v>
      </c>
      <c r="D167" s="42" t="s">
        <v>7</v>
      </c>
      <c r="E167" s="42" t="s">
        <v>211</v>
      </c>
      <c r="F167" s="42" t="s">
        <v>7</v>
      </c>
      <c r="G167" s="43" t="s">
        <v>131</v>
      </c>
      <c r="H167" s="55">
        <v>47.600000000000001</v>
      </c>
      <c r="I167" s="56">
        <v>0</v>
      </c>
      <c r="J167" s="57">
        <f>ROUND(H167*I167,2)</f>
        <v>0</v>
      </c>
      <c r="K167" s="58">
        <v>0.20999999999999999</v>
      </c>
      <c r="L167" s="59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>
      <c r="A168" s="10"/>
      <c r="B168" s="49" t="s">
        <v>48</v>
      </c>
      <c r="C168" s="1"/>
      <c r="D168" s="1"/>
      <c r="E168" s="50" t="s">
        <v>194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50</v>
      </c>
      <c r="C169" s="1"/>
      <c r="D169" s="1"/>
      <c r="E169" s="50" t="s">
        <v>212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>
      <c r="A170" s="10"/>
      <c r="B170" s="49" t="s">
        <v>52</v>
      </c>
      <c r="C170" s="1"/>
      <c r="D170" s="1"/>
      <c r="E170" s="50" t="s">
        <v>209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>
      <c r="A171" s="10"/>
      <c r="B171" s="51" t="s">
        <v>54</v>
      </c>
      <c r="C171" s="52"/>
      <c r="D171" s="52"/>
      <c r="E171" s="53" t="s">
        <v>55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>
      <c r="A172" s="10"/>
      <c r="B172" s="41">
        <v>28</v>
      </c>
      <c r="C172" s="42" t="s">
        <v>213</v>
      </c>
      <c r="D172" s="42" t="s">
        <v>7</v>
      </c>
      <c r="E172" s="42" t="s">
        <v>214</v>
      </c>
      <c r="F172" s="42" t="s">
        <v>7</v>
      </c>
      <c r="G172" s="43" t="s">
        <v>131</v>
      </c>
      <c r="H172" s="55">
        <v>931.10000000000002</v>
      </c>
      <c r="I172" s="56">
        <v>0</v>
      </c>
      <c r="J172" s="57">
        <f>ROUND(H172*I172,2)</f>
        <v>0</v>
      </c>
      <c r="K172" s="58">
        <v>0.20999999999999999</v>
      </c>
      <c r="L172" s="59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>
      <c r="A173" s="10"/>
      <c r="B173" s="49" t="s">
        <v>48</v>
      </c>
      <c r="C173" s="1"/>
      <c r="D173" s="1"/>
      <c r="E173" s="50" t="s">
        <v>215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>
      <c r="A174" s="10"/>
      <c r="B174" s="49" t="s">
        <v>50</v>
      </c>
      <c r="C174" s="1"/>
      <c r="D174" s="1"/>
      <c r="E174" s="50" t="s">
        <v>216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>
      <c r="A175" s="10"/>
      <c r="B175" s="49" t="s">
        <v>52</v>
      </c>
      <c r="C175" s="1"/>
      <c r="D175" s="1"/>
      <c r="E175" s="50" t="s">
        <v>217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thickBot="1">
      <c r="A176" s="10"/>
      <c r="B176" s="51" t="s">
        <v>54</v>
      </c>
      <c r="C176" s="52"/>
      <c r="D176" s="52"/>
      <c r="E176" s="53" t="s">
        <v>55</v>
      </c>
      <c r="F176" s="52"/>
      <c r="G176" s="52"/>
      <c r="H176" s="54"/>
      <c r="I176" s="52"/>
      <c r="J176" s="54"/>
      <c r="K176" s="52"/>
      <c r="L176" s="52"/>
      <c r="M176" s="13"/>
      <c r="N176" s="2"/>
      <c r="O176" s="2"/>
      <c r="P176" s="2"/>
      <c r="Q176" s="2"/>
    </row>
    <row r="177" thickTop="1">
      <c r="A177" s="10"/>
      <c r="B177" s="41">
        <v>29</v>
      </c>
      <c r="C177" s="42" t="s">
        <v>218</v>
      </c>
      <c r="D177" s="42" t="s">
        <v>7</v>
      </c>
      <c r="E177" s="42" t="s">
        <v>219</v>
      </c>
      <c r="F177" s="42" t="s">
        <v>7</v>
      </c>
      <c r="G177" s="43" t="s">
        <v>131</v>
      </c>
      <c r="H177" s="55">
        <v>448.19999999999999</v>
      </c>
      <c r="I177" s="56">
        <v>0</v>
      </c>
      <c r="J177" s="57">
        <f>ROUND(H177*I177,2)</f>
        <v>0</v>
      </c>
      <c r="K177" s="58">
        <v>0.20999999999999999</v>
      </c>
      <c r="L177" s="59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>
      <c r="A178" s="10"/>
      <c r="B178" s="49" t="s">
        <v>48</v>
      </c>
      <c r="C178" s="1"/>
      <c r="D178" s="1"/>
      <c r="E178" s="50" t="s">
        <v>220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>
      <c r="A179" s="10"/>
      <c r="B179" s="49" t="s">
        <v>50</v>
      </c>
      <c r="C179" s="1"/>
      <c r="D179" s="1"/>
      <c r="E179" s="50" t="s">
        <v>221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>
      <c r="A180" s="10"/>
      <c r="B180" s="49" t="s">
        <v>52</v>
      </c>
      <c r="C180" s="1"/>
      <c r="D180" s="1"/>
      <c r="E180" s="50" t="s">
        <v>222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>
      <c r="A181" s="10"/>
      <c r="B181" s="51" t="s">
        <v>54</v>
      </c>
      <c r="C181" s="52"/>
      <c r="D181" s="52"/>
      <c r="E181" s="53" t="s">
        <v>55</v>
      </c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>
      <c r="A182" s="10"/>
      <c r="B182" s="41">
        <v>30</v>
      </c>
      <c r="C182" s="42" t="s">
        <v>223</v>
      </c>
      <c r="D182" s="42" t="s">
        <v>100</v>
      </c>
      <c r="E182" s="42" t="s">
        <v>224</v>
      </c>
      <c r="F182" s="42" t="s">
        <v>7</v>
      </c>
      <c r="G182" s="43" t="s">
        <v>131</v>
      </c>
      <c r="H182" s="55">
        <v>300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>
      <c r="A183" s="10"/>
      <c r="B183" s="49" t="s">
        <v>48</v>
      </c>
      <c r="C183" s="1"/>
      <c r="D183" s="1"/>
      <c r="E183" s="50" t="s">
        <v>225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>
      <c r="A184" s="10"/>
      <c r="B184" s="49" t="s">
        <v>50</v>
      </c>
      <c r="C184" s="1"/>
      <c r="D184" s="1"/>
      <c r="E184" s="50" t="s">
        <v>226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>
      <c r="A185" s="10"/>
      <c r="B185" s="49" t="s">
        <v>52</v>
      </c>
      <c r="C185" s="1"/>
      <c r="D185" s="1"/>
      <c r="E185" s="50" t="s">
        <v>227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thickBot="1">
      <c r="A186" s="10"/>
      <c r="B186" s="51" t="s">
        <v>54</v>
      </c>
      <c r="C186" s="52"/>
      <c r="D186" s="52"/>
      <c r="E186" s="53" t="s">
        <v>55</v>
      </c>
      <c r="F186" s="52"/>
      <c r="G186" s="52"/>
      <c r="H186" s="54"/>
      <c r="I186" s="52"/>
      <c r="J186" s="54"/>
      <c r="K186" s="52"/>
      <c r="L186" s="52"/>
      <c r="M186" s="13"/>
      <c r="N186" s="2"/>
      <c r="O186" s="2"/>
      <c r="P186" s="2"/>
      <c r="Q186" s="2"/>
    </row>
    <row r="187" thickTop="1">
      <c r="A187" s="10"/>
      <c r="B187" s="41">
        <v>31</v>
      </c>
      <c r="C187" s="42" t="s">
        <v>223</v>
      </c>
      <c r="D187" s="42" t="s">
        <v>106</v>
      </c>
      <c r="E187" s="42" t="s">
        <v>224</v>
      </c>
      <c r="F187" s="42" t="s">
        <v>7</v>
      </c>
      <c r="G187" s="43" t="s">
        <v>131</v>
      </c>
      <c r="H187" s="55">
        <v>27.559999999999999</v>
      </c>
      <c r="I187" s="56">
        <v>0</v>
      </c>
      <c r="J187" s="57">
        <f>ROUND(H187*I187,2)</f>
        <v>0</v>
      </c>
      <c r="K187" s="58">
        <v>0.20999999999999999</v>
      </c>
      <c r="L187" s="59">
        <f>ROUND(J187*1.21,2)</f>
        <v>0</v>
      </c>
      <c r="M187" s="13"/>
      <c r="N187" s="2"/>
      <c r="O187" s="2"/>
      <c r="P187" s="2"/>
      <c r="Q187" s="33">
        <f>IF(ISNUMBER(K187),IF(H187&gt;0,IF(I187&gt;0,J187,0),0),0)</f>
        <v>0</v>
      </c>
      <c r="R187" s="9">
        <f>IF(ISNUMBER(K187)=FALSE,J187,0)</f>
        <v>0</v>
      </c>
    </row>
    <row r="188">
      <c r="A188" s="10"/>
      <c r="B188" s="49" t="s">
        <v>48</v>
      </c>
      <c r="C188" s="1"/>
      <c r="D188" s="1"/>
      <c r="E188" s="50" t="s">
        <v>220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>
      <c r="A189" s="10"/>
      <c r="B189" s="49" t="s">
        <v>50</v>
      </c>
      <c r="C189" s="1"/>
      <c r="D189" s="1"/>
      <c r="E189" s="50" t="s">
        <v>228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>
      <c r="A190" s="10"/>
      <c r="B190" s="49" t="s">
        <v>52</v>
      </c>
      <c r="C190" s="1"/>
      <c r="D190" s="1"/>
      <c r="E190" s="50" t="s">
        <v>227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 thickBot="1">
      <c r="A191" s="10"/>
      <c r="B191" s="51" t="s">
        <v>54</v>
      </c>
      <c r="C191" s="52"/>
      <c r="D191" s="52"/>
      <c r="E191" s="53" t="s">
        <v>55</v>
      </c>
      <c r="F191" s="52"/>
      <c r="G191" s="52"/>
      <c r="H191" s="54"/>
      <c r="I191" s="52"/>
      <c r="J191" s="54"/>
      <c r="K191" s="52"/>
      <c r="L191" s="52"/>
      <c r="M191" s="13"/>
      <c r="N191" s="2"/>
      <c r="O191" s="2"/>
      <c r="P191" s="2"/>
      <c r="Q191" s="2"/>
    </row>
    <row r="192" thickTop="1">
      <c r="A192" s="10"/>
      <c r="B192" s="41">
        <v>32</v>
      </c>
      <c r="C192" s="42" t="s">
        <v>223</v>
      </c>
      <c r="D192" s="42" t="s">
        <v>109</v>
      </c>
      <c r="E192" s="42" t="s">
        <v>224</v>
      </c>
      <c r="F192" s="42" t="s">
        <v>7</v>
      </c>
      <c r="G192" s="43" t="s">
        <v>131</v>
      </c>
      <c r="H192" s="55">
        <v>55.749000000000002</v>
      </c>
      <c r="I192" s="56">
        <v>0</v>
      </c>
      <c r="J192" s="57">
        <f>ROUND(H192*I192,2)</f>
        <v>0</v>
      </c>
      <c r="K192" s="58">
        <v>0.20999999999999999</v>
      </c>
      <c r="L192" s="59">
        <f>ROUND(J192*1.21,2)</f>
        <v>0</v>
      </c>
      <c r="M192" s="13"/>
      <c r="N192" s="2"/>
      <c r="O192" s="2"/>
      <c r="P192" s="2"/>
      <c r="Q192" s="33">
        <f>IF(ISNUMBER(K192),IF(H192&gt;0,IF(I192&gt;0,J192,0),0),0)</f>
        <v>0</v>
      </c>
      <c r="R192" s="9">
        <f>IF(ISNUMBER(K192)=FALSE,J192,0)</f>
        <v>0</v>
      </c>
    </row>
    <row r="193">
      <c r="A193" s="10"/>
      <c r="B193" s="49" t="s">
        <v>48</v>
      </c>
      <c r="C193" s="1"/>
      <c r="D193" s="1"/>
      <c r="E193" s="50" t="s">
        <v>229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>
      <c r="A194" s="10"/>
      <c r="B194" s="49" t="s">
        <v>50</v>
      </c>
      <c r="C194" s="1"/>
      <c r="D194" s="1"/>
      <c r="E194" s="50" t="s">
        <v>230</v>
      </c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>
      <c r="A195" s="10"/>
      <c r="B195" s="49" t="s">
        <v>52</v>
      </c>
      <c r="C195" s="1"/>
      <c r="D195" s="1"/>
      <c r="E195" s="50" t="s">
        <v>227</v>
      </c>
      <c r="F195" s="1"/>
      <c r="G195" s="1"/>
      <c r="H195" s="40"/>
      <c r="I195" s="1"/>
      <c r="J195" s="40"/>
      <c r="K195" s="1"/>
      <c r="L195" s="1"/>
      <c r="M195" s="13"/>
      <c r="N195" s="2"/>
      <c r="O195" s="2"/>
      <c r="P195" s="2"/>
      <c r="Q195" s="2"/>
    </row>
    <row r="196" thickBot="1">
      <c r="A196" s="10"/>
      <c r="B196" s="51" t="s">
        <v>54</v>
      </c>
      <c r="C196" s="52"/>
      <c r="D196" s="52"/>
      <c r="E196" s="53" t="s">
        <v>55</v>
      </c>
      <c r="F196" s="52"/>
      <c r="G196" s="52"/>
      <c r="H196" s="54"/>
      <c r="I196" s="52"/>
      <c r="J196" s="54"/>
      <c r="K196" s="52"/>
      <c r="L196" s="52"/>
      <c r="M196" s="13"/>
      <c r="N196" s="2"/>
      <c r="O196" s="2"/>
      <c r="P196" s="2"/>
      <c r="Q196" s="2"/>
    </row>
    <row r="197" thickTop="1">
      <c r="A197" s="10"/>
      <c r="B197" s="41">
        <v>33</v>
      </c>
      <c r="C197" s="42" t="s">
        <v>223</v>
      </c>
      <c r="D197" s="42" t="s">
        <v>112</v>
      </c>
      <c r="E197" s="42" t="s">
        <v>224</v>
      </c>
      <c r="F197" s="42" t="s">
        <v>7</v>
      </c>
      <c r="G197" s="43" t="s">
        <v>131</v>
      </c>
      <c r="H197" s="55">
        <v>16.536000000000001</v>
      </c>
      <c r="I197" s="56">
        <v>0</v>
      </c>
      <c r="J197" s="57">
        <f>ROUND(H197*I197,2)</f>
        <v>0</v>
      </c>
      <c r="K197" s="58">
        <v>0.20999999999999999</v>
      </c>
      <c r="L197" s="59">
        <f>ROUND(J197*1.21,2)</f>
        <v>0</v>
      </c>
      <c r="M197" s="13"/>
      <c r="N197" s="2"/>
      <c r="O197" s="2"/>
      <c r="P197" s="2"/>
      <c r="Q197" s="33">
        <f>IF(ISNUMBER(K197),IF(H197&gt;0,IF(I197&gt;0,J197,0),0),0)</f>
        <v>0</v>
      </c>
      <c r="R197" s="9">
        <f>IF(ISNUMBER(K197)=FALSE,J197,0)</f>
        <v>0</v>
      </c>
    </row>
    <row r="198">
      <c r="A198" s="10"/>
      <c r="B198" s="49" t="s">
        <v>48</v>
      </c>
      <c r="C198" s="1"/>
      <c r="D198" s="1"/>
      <c r="E198" s="50" t="s">
        <v>231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>
      <c r="A199" s="10"/>
      <c r="B199" s="49" t="s">
        <v>50</v>
      </c>
      <c r="C199" s="1"/>
      <c r="D199" s="1"/>
      <c r="E199" s="50" t="s">
        <v>232</v>
      </c>
      <c r="F199" s="1"/>
      <c r="G199" s="1"/>
      <c r="H199" s="40"/>
      <c r="I199" s="1"/>
      <c r="J199" s="40"/>
      <c r="K199" s="1"/>
      <c r="L199" s="1"/>
      <c r="M199" s="13"/>
      <c r="N199" s="2"/>
      <c r="O199" s="2"/>
      <c r="P199" s="2"/>
      <c r="Q199" s="2"/>
    </row>
    <row r="200">
      <c r="A200" s="10"/>
      <c r="B200" s="49" t="s">
        <v>52</v>
      </c>
      <c r="C200" s="1"/>
      <c r="D200" s="1"/>
      <c r="E200" s="50" t="s">
        <v>227</v>
      </c>
      <c r="F200" s="1"/>
      <c r="G200" s="1"/>
      <c r="H200" s="40"/>
      <c r="I200" s="1"/>
      <c r="J200" s="40"/>
      <c r="K200" s="1"/>
      <c r="L200" s="1"/>
      <c r="M200" s="13"/>
      <c r="N200" s="2"/>
      <c r="O200" s="2"/>
      <c r="P200" s="2"/>
      <c r="Q200" s="2"/>
    </row>
    <row r="201" thickBot="1">
      <c r="A201" s="10"/>
      <c r="B201" s="51" t="s">
        <v>54</v>
      </c>
      <c r="C201" s="52"/>
      <c r="D201" s="52"/>
      <c r="E201" s="53" t="s">
        <v>55</v>
      </c>
      <c r="F201" s="52"/>
      <c r="G201" s="52"/>
      <c r="H201" s="54"/>
      <c r="I201" s="52"/>
      <c r="J201" s="54"/>
      <c r="K201" s="52"/>
      <c r="L201" s="52"/>
      <c r="M201" s="13"/>
      <c r="N201" s="2"/>
      <c r="O201" s="2"/>
      <c r="P201" s="2"/>
      <c r="Q201" s="2"/>
    </row>
    <row r="202" thickTop="1">
      <c r="A202" s="10"/>
      <c r="B202" s="41">
        <v>34</v>
      </c>
      <c r="C202" s="42" t="s">
        <v>233</v>
      </c>
      <c r="D202" s="42" t="s">
        <v>7</v>
      </c>
      <c r="E202" s="42" t="s">
        <v>234</v>
      </c>
      <c r="F202" s="42" t="s">
        <v>7</v>
      </c>
      <c r="G202" s="43" t="s">
        <v>131</v>
      </c>
      <c r="H202" s="55">
        <v>39</v>
      </c>
      <c r="I202" s="56">
        <v>0</v>
      </c>
      <c r="J202" s="57">
        <f>ROUND(H202*I202,2)</f>
        <v>0</v>
      </c>
      <c r="K202" s="58">
        <v>0.20999999999999999</v>
      </c>
      <c r="L202" s="59">
        <f>ROUND(J202*1.21,2)</f>
        <v>0</v>
      </c>
      <c r="M202" s="13"/>
      <c r="N202" s="2"/>
      <c r="O202" s="2"/>
      <c r="P202" s="2"/>
      <c r="Q202" s="33">
        <f>IF(ISNUMBER(K202),IF(H202&gt;0,IF(I202&gt;0,J202,0),0),0)</f>
        <v>0</v>
      </c>
      <c r="R202" s="9">
        <f>IF(ISNUMBER(K202)=FALSE,J202,0)</f>
        <v>0</v>
      </c>
    </row>
    <row r="203">
      <c r="A203" s="10"/>
      <c r="B203" s="49" t="s">
        <v>48</v>
      </c>
      <c r="C203" s="1"/>
      <c r="D203" s="1"/>
      <c r="E203" s="50" t="s">
        <v>235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>
      <c r="A204" s="10"/>
      <c r="B204" s="49" t="s">
        <v>50</v>
      </c>
      <c r="C204" s="1"/>
      <c r="D204" s="1"/>
      <c r="E204" s="50" t="s">
        <v>236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>
      <c r="A205" s="10"/>
      <c r="B205" s="49" t="s">
        <v>52</v>
      </c>
      <c r="C205" s="1"/>
      <c r="D205" s="1"/>
      <c r="E205" s="50" t="s">
        <v>237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 thickBot="1">
      <c r="A206" s="10"/>
      <c r="B206" s="51" t="s">
        <v>54</v>
      </c>
      <c r="C206" s="52"/>
      <c r="D206" s="52"/>
      <c r="E206" s="53" t="s">
        <v>55</v>
      </c>
      <c r="F206" s="52"/>
      <c r="G206" s="52"/>
      <c r="H206" s="54"/>
      <c r="I206" s="52"/>
      <c r="J206" s="54"/>
      <c r="K206" s="52"/>
      <c r="L206" s="52"/>
      <c r="M206" s="13"/>
      <c r="N206" s="2"/>
      <c r="O206" s="2"/>
      <c r="P206" s="2"/>
      <c r="Q206" s="2"/>
    </row>
    <row r="207" thickTop="1">
      <c r="A207" s="10"/>
      <c r="B207" s="41">
        <v>35</v>
      </c>
      <c r="C207" s="42" t="s">
        <v>238</v>
      </c>
      <c r="D207" s="42" t="s">
        <v>7</v>
      </c>
      <c r="E207" s="42" t="s">
        <v>239</v>
      </c>
      <c r="F207" s="42" t="s">
        <v>7</v>
      </c>
      <c r="G207" s="43" t="s">
        <v>131</v>
      </c>
      <c r="H207" s="55">
        <v>125.73</v>
      </c>
      <c r="I207" s="56">
        <v>0</v>
      </c>
      <c r="J207" s="57">
        <f>ROUND(H207*I207,2)</f>
        <v>0</v>
      </c>
      <c r="K207" s="58">
        <v>0.20999999999999999</v>
      </c>
      <c r="L207" s="59">
        <f>ROUND(J207*1.21,2)</f>
        <v>0</v>
      </c>
      <c r="M207" s="13"/>
      <c r="N207" s="2"/>
      <c r="O207" s="2"/>
      <c r="P207" s="2"/>
      <c r="Q207" s="33">
        <f>IF(ISNUMBER(K207),IF(H207&gt;0,IF(I207&gt;0,J207,0),0),0)</f>
        <v>0</v>
      </c>
      <c r="R207" s="9">
        <f>IF(ISNUMBER(K207)=FALSE,J207,0)</f>
        <v>0</v>
      </c>
    </row>
    <row r="208">
      <c r="A208" s="10"/>
      <c r="B208" s="49" t="s">
        <v>48</v>
      </c>
      <c r="C208" s="1"/>
      <c r="D208" s="1"/>
      <c r="E208" s="50" t="s">
        <v>240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>
      <c r="A209" s="10"/>
      <c r="B209" s="49" t="s">
        <v>50</v>
      </c>
      <c r="C209" s="1"/>
      <c r="D209" s="1"/>
      <c r="E209" s="50" t="s">
        <v>241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>
      <c r="A210" s="10"/>
      <c r="B210" s="49" t="s">
        <v>52</v>
      </c>
      <c r="C210" s="1"/>
      <c r="D210" s="1"/>
      <c r="E210" s="50" t="s">
        <v>242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 thickBot="1">
      <c r="A211" s="10"/>
      <c r="B211" s="51" t="s">
        <v>54</v>
      </c>
      <c r="C211" s="52"/>
      <c r="D211" s="52"/>
      <c r="E211" s="53" t="s">
        <v>55</v>
      </c>
      <c r="F211" s="52"/>
      <c r="G211" s="52"/>
      <c r="H211" s="54"/>
      <c r="I211" s="52"/>
      <c r="J211" s="54"/>
      <c r="K211" s="52"/>
      <c r="L211" s="52"/>
      <c r="M211" s="13"/>
      <c r="N211" s="2"/>
      <c r="O211" s="2"/>
      <c r="P211" s="2"/>
      <c r="Q211" s="2"/>
    </row>
    <row r="212" thickTop="1">
      <c r="A212" s="10"/>
      <c r="B212" s="41">
        <v>36</v>
      </c>
      <c r="C212" s="42" t="s">
        <v>243</v>
      </c>
      <c r="D212" s="42" t="s">
        <v>7</v>
      </c>
      <c r="E212" s="42" t="s">
        <v>244</v>
      </c>
      <c r="F212" s="42" t="s">
        <v>7</v>
      </c>
      <c r="G212" s="43" t="s">
        <v>145</v>
      </c>
      <c r="H212" s="55">
        <v>838.20000000000005</v>
      </c>
      <c r="I212" s="56">
        <v>0</v>
      </c>
      <c r="J212" s="57">
        <f>ROUND(H212*I212,2)</f>
        <v>0</v>
      </c>
      <c r="K212" s="58">
        <v>0.20999999999999999</v>
      </c>
      <c r="L212" s="59">
        <f>ROUND(J212*1.21,2)</f>
        <v>0</v>
      </c>
      <c r="M212" s="13"/>
      <c r="N212" s="2"/>
      <c r="O212" s="2"/>
      <c r="P212" s="2"/>
      <c r="Q212" s="33">
        <f>IF(ISNUMBER(K212),IF(H212&gt;0,IF(I212&gt;0,J212,0),0),0)</f>
        <v>0</v>
      </c>
      <c r="R212" s="9">
        <f>IF(ISNUMBER(K212)=FALSE,J212,0)</f>
        <v>0</v>
      </c>
    </row>
    <row r="213">
      <c r="A213" s="10"/>
      <c r="B213" s="49" t="s">
        <v>48</v>
      </c>
      <c r="C213" s="1"/>
      <c r="D213" s="1"/>
      <c r="E213" s="50" t="s">
        <v>245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>
      <c r="A214" s="10"/>
      <c r="B214" s="49" t="s">
        <v>50</v>
      </c>
      <c r="C214" s="1"/>
      <c r="D214" s="1"/>
      <c r="E214" s="50" t="s">
        <v>246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>
      <c r="A215" s="10"/>
      <c r="B215" s="49" t="s">
        <v>52</v>
      </c>
      <c r="C215" s="1"/>
      <c r="D215" s="1"/>
      <c r="E215" s="50" t="s">
        <v>247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 thickBot="1">
      <c r="A216" s="10"/>
      <c r="B216" s="51" t="s">
        <v>54</v>
      </c>
      <c r="C216" s="52"/>
      <c r="D216" s="52"/>
      <c r="E216" s="53" t="s">
        <v>55</v>
      </c>
      <c r="F216" s="52"/>
      <c r="G216" s="52"/>
      <c r="H216" s="54"/>
      <c r="I216" s="52"/>
      <c r="J216" s="54"/>
      <c r="K216" s="52"/>
      <c r="L216" s="52"/>
      <c r="M216" s="13"/>
      <c r="N216" s="2"/>
      <c r="O216" s="2"/>
      <c r="P216" s="2"/>
      <c r="Q216" s="2"/>
    </row>
    <row r="217" thickTop="1" thickBot="1" ht="25" customHeight="1">
      <c r="A217" s="10"/>
      <c r="B217" s="1"/>
      <c r="C217" s="60">
        <v>1</v>
      </c>
      <c r="D217" s="1"/>
      <c r="E217" s="60" t="s">
        <v>91</v>
      </c>
      <c r="F217" s="1"/>
      <c r="G217" s="61" t="s">
        <v>79</v>
      </c>
      <c r="H217" s="62">
        <f>J92+J97+J102+J107+J112+J117+J122+J127+J132+J137+J142+J147+J152+J157+J162+J167+J172+J177+J182+J187+J192+J197+J202+J207+J212</f>
        <v>0</v>
      </c>
      <c r="I217" s="61" t="s">
        <v>80</v>
      </c>
      <c r="J217" s="63">
        <f>(L217-H217)</f>
        <v>0</v>
      </c>
      <c r="K217" s="61" t="s">
        <v>81</v>
      </c>
      <c r="L217" s="64">
        <f>ROUND((J92+J97+J102+J107+J112+J117+J122+J127+J132+J137+J142+J147+J152+J157+J162+J167+J172+J177+J182+J187+J192+J197+J202+J207+J212)*1.21,2)</f>
        <v>0</v>
      </c>
      <c r="M217" s="13"/>
      <c r="N217" s="2"/>
      <c r="O217" s="2"/>
      <c r="P217" s="2"/>
      <c r="Q217" s="33">
        <f>0+Q92+Q97+Q102+Q107+Q112+Q117+Q122+Q127+Q132+Q137+Q142+Q147+Q152+Q157+Q162+Q167+Q172+Q177+Q182+Q187+Q192+Q197+Q202+Q207+Q212</f>
        <v>0</v>
      </c>
      <c r="R217" s="9">
        <f>0+R92+R97+R102+R107+R112+R117+R122+R127+R132+R137+R142+R147+R152+R157+R162+R167+R172+R177+R182+R187+R192+R197+R202+R207+R212</f>
        <v>0</v>
      </c>
      <c r="S217" s="65">
        <f>Q217*(1+J217)+R217</f>
        <v>0</v>
      </c>
    </row>
    <row r="218" thickTop="1" thickBot="1" ht="25" customHeight="1">
      <c r="A218" s="10"/>
      <c r="B218" s="66"/>
      <c r="C218" s="66"/>
      <c r="D218" s="66"/>
      <c r="E218" s="66"/>
      <c r="F218" s="66"/>
      <c r="G218" s="67" t="s">
        <v>82</v>
      </c>
      <c r="H218" s="68">
        <f>0+J92+J97+J102+J107+J112+J117+J122+J127+J132+J137+J142+J147+J152+J157+J162+J167+J172+J177+J182+J187+J192+J197+J202+J207+J212</f>
        <v>0</v>
      </c>
      <c r="I218" s="67" t="s">
        <v>83</v>
      </c>
      <c r="J218" s="69">
        <f>0+J217</f>
        <v>0</v>
      </c>
      <c r="K218" s="67" t="s">
        <v>84</v>
      </c>
      <c r="L218" s="70">
        <f>0+L217</f>
        <v>0</v>
      </c>
      <c r="M218" s="13"/>
      <c r="N218" s="2"/>
      <c r="O218" s="2"/>
      <c r="P218" s="2"/>
      <c r="Q218" s="2"/>
    </row>
    <row r="219" ht="40" customHeight="1">
      <c r="A219" s="10"/>
      <c r="B219" s="75" t="s">
        <v>248</v>
      </c>
      <c r="C219" s="1"/>
      <c r="D219" s="1"/>
      <c r="E219" s="1"/>
      <c r="F219" s="1"/>
      <c r="G219" s="1"/>
      <c r="H219" s="40"/>
      <c r="I219" s="1"/>
      <c r="J219" s="40"/>
      <c r="K219" s="1"/>
      <c r="L219" s="1"/>
      <c r="M219" s="13"/>
      <c r="N219" s="2"/>
      <c r="O219" s="2"/>
      <c r="P219" s="2"/>
      <c r="Q219" s="2"/>
    </row>
    <row r="220">
      <c r="A220" s="10"/>
      <c r="B220" s="41">
        <v>37</v>
      </c>
      <c r="C220" s="42" t="s">
        <v>249</v>
      </c>
      <c r="D220" s="42" t="s">
        <v>7</v>
      </c>
      <c r="E220" s="42" t="s">
        <v>250</v>
      </c>
      <c r="F220" s="42" t="s">
        <v>7</v>
      </c>
      <c r="G220" s="43" t="s">
        <v>131</v>
      </c>
      <c r="H220" s="44">
        <v>2.9470000000000001</v>
      </c>
      <c r="I220" s="45">
        <v>0</v>
      </c>
      <c r="J220" s="46">
        <f>ROUND(H220*I220,2)</f>
        <v>0</v>
      </c>
      <c r="K220" s="47">
        <v>0.20999999999999999</v>
      </c>
      <c r="L220" s="48">
        <f>ROUND(J220*1.21,2)</f>
        <v>0</v>
      </c>
      <c r="M220" s="13"/>
      <c r="N220" s="2"/>
      <c r="O220" s="2"/>
      <c r="P220" s="2"/>
      <c r="Q220" s="33">
        <f>IF(ISNUMBER(K220),IF(H220&gt;0,IF(I220&gt;0,J220,0),0),0)</f>
        <v>0</v>
      </c>
      <c r="R220" s="9">
        <f>IF(ISNUMBER(K220)=FALSE,J220,0)</f>
        <v>0</v>
      </c>
    </row>
    <row r="221">
      <c r="A221" s="10"/>
      <c r="B221" s="49" t="s">
        <v>48</v>
      </c>
      <c r="C221" s="1"/>
      <c r="D221" s="1"/>
      <c r="E221" s="50" t="s">
        <v>251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>
      <c r="A222" s="10"/>
      <c r="B222" s="49" t="s">
        <v>50</v>
      </c>
      <c r="C222" s="1"/>
      <c r="D222" s="1"/>
      <c r="E222" s="50" t="s">
        <v>252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>
      <c r="A223" s="10"/>
      <c r="B223" s="49" t="s">
        <v>52</v>
      </c>
      <c r="C223" s="1"/>
      <c r="D223" s="1"/>
      <c r="E223" s="50" t="s">
        <v>253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thickBot="1">
      <c r="A224" s="10"/>
      <c r="B224" s="51" t="s">
        <v>54</v>
      </c>
      <c r="C224" s="52"/>
      <c r="D224" s="52"/>
      <c r="E224" s="53" t="s">
        <v>55</v>
      </c>
      <c r="F224" s="52"/>
      <c r="G224" s="52"/>
      <c r="H224" s="54"/>
      <c r="I224" s="52"/>
      <c r="J224" s="54"/>
      <c r="K224" s="52"/>
      <c r="L224" s="52"/>
      <c r="M224" s="13"/>
      <c r="N224" s="2"/>
      <c r="O224" s="2"/>
      <c r="P224" s="2"/>
      <c r="Q224" s="2"/>
    </row>
    <row r="225" thickTop="1">
      <c r="A225" s="10"/>
      <c r="B225" s="41">
        <v>38</v>
      </c>
      <c r="C225" s="42" t="s">
        <v>254</v>
      </c>
      <c r="D225" s="42" t="s">
        <v>7</v>
      </c>
      <c r="E225" s="42" t="s">
        <v>255</v>
      </c>
      <c r="F225" s="42" t="s">
        <v>7</v>
      </c>
      <c r="G225" s="43" t="s">
        <v>131</v>
      </c>
      <c r="H225" s="55">
        <v>0.076999999999999999</v>
      </c>
      <c r="I225" s="56">
        <v>0</v>
      </c>
      <c r="J225" s="57">
        <f>ROUND(H225*I225,2)</f>
        <v>0</v>
      </c>
      <c r="K225" s="58">
        <v>0.20999999999999999</v>
      </c>
      <c r="L225" s="59">
        <f>ROUND(J225*1.21,2)</f>
        <v>0</v>
      </c>
      <c r="M225" s="13"/>
      <c r="N225" s="2"/>
      <c r="O225" s="2"/>
      <c r="P225" s="2"/>
      <c r="Q225" s="33">
        <f>IF(ISNUMBER(K225),IF(H225&gt;0,IF(I225&gt;0,J225,0),0),0)</f>
        <v>0</v>
      </c>
      <c r="R225" s="9">
        <f>IF(ISNUMBER(K225)=FALSE,J225,0)</f>
        <v>0</v>
      </c>
    </row>
    <row r="226">
      <c r="A226" s="10"/>
      <c r="B226" s="49" t="s">
        <v>48</v>
      </c>
      <c r="C226" s="1"/>
      <c r="D226" s="1"/>
      <c r="E226" s="50" t="s">
        <v>7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50</v>
      </c>
      <c r="C227" s="1"/>
      <c r="D227" s="1"/>
      <c r="E227" s="50" t="s">
        <v>256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>
      <c r="A228" s="10"/>
      <c r="B228" s="49" t="s">
        <v>52</v>
      </c>
      <c r="C228" s="1"/>
      <c r="D228" s="1"/>
      <c r="E228" s="50" t="s">
        <v>253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thickBot="1">
      <c r="A229" s="10"/>
      <c r="B229" s="51" t="s">
        <v>54</v>
      </c>
      <c r="C229" s="52"/>
      <c r="D229" s="52"/>
      <c r="E229" s="53" t="s">
        <v>55</v>
      </c>
      <c r="F229" s="52"/>
      <c r="G229" s="52"/>
      <c r="H229" s="54"/>
      <c r="I229" s="52"/>
      <c r="J229" s="54"/>
      <c r="K229" s="52"/>
      <c r="L229" s="52"/>
      <c r="M229" s="13"/>
      <c r="N229" s="2"/>
      <c r="O229" s="2"/>
      <c r="P229" s="2"/>
      <c r="Q229" s="2"/>
    </row>
    <row r="230" thickTop="1">
      <c r="A230" s="10"/>
      <c r="B230" s="41">
        <v>39</v>
      </c>
      <c r="C230" s="42" t="s">
        <v>257</v>
      </c>
      <c r="D230" s="42" t="s">
        <v>7</v>
      </c>
      <c r="E230" s="42" t="s">
        <v>258</v>
      </c>
      <c r="F230" s="42" t="s">
        <v>7</v>
      </c>
      <c r="G230" s="43" t="s">
        <v>131</v>
      </c>
      <c r="H230" s="55">
        <v>34.409999999999997</v>
      </c>
      <c r="I230" s="56">
        <v>0</v>
      </c>
      <c r="J230" s="57">
        <f>ROUND(H230*I230,2)</f>
        <v>0</v>
      </c>
      <c r="K230" s="58">
        <v>0.20999999999999999</v>
      </c>
      <c r="L230" s="59">
        <f>ROUND(J230*1.21,2)</f>
        <v>0</v>
      </c>
      <c r="M230" s="13"/>
      <c r="N230" s="2"/>
      <c r="O230" s="2"/>
      <c r="P230" s="2"/>
      <c r="Q230" s="33">
        <f>IF(ISNUMBER(K230),IF(H230&gt;0,IF(I230&gt;0,J230,0),0),0)</f>
        <v>0</v>
      </c>
      <c r="R230" s="9">
        <f>IF(ISNUMBER(K230)=FALSE,J230,0)</f>
        <v>0</v>
      </c>
    </row>
    <row r="231">
      <c r="A231" s="10"/>
      <c r="B231" s="49" t="s">
        <v>48</v>
      </c>
      <c r="C231" s="1"/>
      <c r="D231" s="1"/>
      <c r="E231" s="50" t="s">
        <v>259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>
      <c r="A232" s="10"/>
      <c r="B232" s="49" t="s">
        <v>50</v>
      </c>
      <c r="C232" s="1"/>
      <c r="D232" s="1"/>
      <c r="E232" s="50" t="s">
        <v>260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>
      <c r="A233" s="10"/>
      <c r="B233" s="49" t="s">
        <v>52</v>
      </c>
      <c r="C233" s="1"/>
      <c r="D233" s="1"/>
      <c r="E233" s="50" t="s">
        <v>261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 thickBot="1">
      <c r="A234" s="10"/>
      <c r="B234" s="51" t="s">
        <v>54</v>
      </c>
      <c r="C234" s="52"/>
      <c r="D234" s="52"/>
      <c r="E234" s="53" t="s">
        <v>55</v>
      </c>
      <c r="F234" s="52"/>
      <c r="G234" s="52"/>
      <c r="H234" s="54"/>
      <c r="I234" s="52"/>
      <c r="J234" s="54"/>
      <c r="K234" s="52"/>
      <c r="L234" s="52"/>
      <c r="M234" s="13"/>
      <c r="N234" s="2"/>
      <c r="O234" s="2"/>
      <c r="P234" s="2"/>
      <c r="Q234" s="2"/>
    </row>
    <row r="235" thickTop="1">
      <c r="A235" s="10"/>
      <c r="B235" s="41">
        <v>40</v>
      </c>
      <c r="C235" s="42" t="s">
        <v>262</v>
      </c>
      <c r="D235" s="42" t="s">
        <v>7</v>
      </c>
      <c r="E235" s="42" t="s">
        <v>263</v>
      </c>
      <c r="F235" s="42" t="s">
        <v>7</v>
      </c>
      <c r="G235" s="43" t="s">
        <v>177</v>
      </c>
      <c r="H235" s="55">
        <v>224</v>
      </c>
      <c r="I235" s="56">
        <v>0</v>
      </c>
      <c r="J235" s="57">
        <f>ROUND(H235*I235,2)</f>
        <v>0</v>
      </c>
      <c r="K235" s="58">
        <v>0.20999999999999999</v>
      </c>
      <c r="L235" s="59">
        <f>ROUND(J235*1.21,2)</f>
        <v>0</v>
      </c>
      <c r="M235" s="13"/>
      <c r="N235" s="2"/>
      <c r="O235" s="2"/>
      <c r="P235" s="2"/>
      <c r="Q235" s="33">
        <f>IF(ISNUMBER(K235),IF(H235&gt;0,IF(I235&gt;0,J235,0),0),0)</f>
        <v>0</v>
      </c>
      <c r="R235" s="9">
        <f>IF(ISNUMBER(K235)=FALSE,J235,0)</f>
        <v>0</v>
      </c>
    </row>
    <row r="236">
      <c r="A236" s="10"/>
      <c r="B236" s="49" t="s">
        <v>48</v>
      </c>
      <c r="C236" s="1"/>
      <c r="D236" s="1"/>
      <c r="E236" s="50" t="s">
        <v>264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50</v>
      </c>
      <c r="C237" s="1"/>
      <c r="D237" s="1"/>
      <c r="E237" s="50" t="s">
        <v>265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>
      <c r="A238" s="10"/>
      <c r="B238" s="49" t="s">
        <v>52</v>
      </c>
      <c r="C238" s="1"/>
      <c r="D238" s="1"/>
      <c r="E238" s="50" t="s">
        <v>266</v>
      </c>
      <c r="F238" s="1"/>
      <c r="G238" s="1"/>
      <c r="H238" s="40"/>
      <c r="I238" s="1"/>
      <c r="J238" s="40"/>
      <c r="K238" s="1"/>
      <c r="L238" s="1"/>
      <c r="M238" s="13"/>
      <c r="N238" s="2"/>
      <c r="O238" s="2"/>
      <c r="P238" s="2"/>
      <c r="Q238" s="2"/>
    </row>
    <row r="239" thickBot="1">
      <c r="A239" s="10"/>
      <c r="B239" s="51" t="s">
        <v>54</v>
      </c>
      <c r="C239" s="52"/>
      <c r="D239" s="52"/>
      <c r="E239" s="53" t="s">
        <v>55</v>
      </c>
      <c r="F239" s="52"/>
      <c r="G239" s="52"/>
      <c r="H239" s="54"/>
      <c r="I239" s="52"/>
      <c r="J239" s="54"/>
      <c r="K239" s="52"/>
      <c r="L239" s="52"/>
      <c r="M239" s="13"/>
      <c r="N239" s="2"/>
      <c r="O239" s="2"/>
      <c r="P239" s="2"/>
      <c r="Q239" s="2"/>
    </row>
    <row r="240" thickTop="1">
      <c r="A240" s="10"/>
      <c r="B240" s="41">
        <v>41</v>
      </c>
      <c r="C240" s="42" t="s">
        <v>267</v>
      </c>
      <c r="D240" s="42" t="s">
        <v>7</v>
      </c>
      <c r="E240" s="42" t="s">
        <v>268</v>
      </c>
      <c r="F240" s="42" t="s">
        <v>7</v>
      </c>
      <c r="G240" s="43" t="s">
        <v>177</v>
      </c>
      <c r="H240" s="55">
        <v>210</v>
      </c>
      <c r="I240" s="56">
        <v>0</v>
      </c>
      <c r="J240" s="57">
        <f>ROUND(H240*I240,2)</f>
        <v>0</v>
      </c>
      <c r="K240" s="58">
        <v>0.20999999999999999</v>
      </c>
      <c r="L240" s="59">
        <f>ROUND(J240*1.21,2)</f>
        <v>0</v>
      </c>
      <c r="M240" s="13"/>
      <c r="N240" s="2"/>
      <c r="O240" s="2"/>
      <c r="P240" s="2"/>
      <c r="Q240" s="33">
        <f>IF(ISNUMBER(K240),IF(H240&gt;0,IF(I240&gt;0,J240,0),0),0)</f>
        <v>0</v>
      </c>
      <c r="R240" s="9">
        <f>IF(ISNUMBER(K240)=FALSE,J240,0)</f>
        <v>0</v>
      </c>
    </row>
    <row r="241">
      <c r="A241" s="10"/>
      <c r="B241" s="49" t="s">
        <v>48</v>
      </c>
      <c r="C241" s="1"/>
      <c r="D241" s="1"/>
      <c r="E241" s="50" t="s">
        <v>269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50</v>
      </c>
      <c r="C242" s="1"/>
      <c r="D242" s="1"/>
      <c r="E242" s="50" t="s">
        <v>270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>
      <c r="A243" s="10"/>
      <c r="B243" s="49" t="s">
        <v>52</v>
      </c>
      <c r="C243" s="1"/>
      <c r="D243" s="1"/>
      <c r="E243" s="50" t="s">
        <v>271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 thickBot="1">
      <c r="A244" s="10"/>
      <c r="B244" s="51" t="s">
        <v>54</v>
      </c>
      <c r="C244" s="52"/>
      <c r="D244" s="52"/>
      <c r="E244" s="53" t="s">
        <v>55</v>
      </c>
      <c r="F244" s="52"/>
      <c r="G244" s="52"/>
      <c r="H244" s="54"/>
      <c r="I244" s="52"/>
      <c r="J244" s="54"/>
      <c r="K244" s="52"/>
      <c r="L244" s="52"/>
      <c r="M244" s="13"/>
      <c r="N244" s="2"/>
      <c r="O244" s="2"/>
      <c r="P244" s="2"/>
      <c r="Q244" s="2"/>
    </row>
    <row r="245" thickTop="1">
      <c r="A245" s="10"/>
      <c r="B245" s="41">
        <v>42</v>
      </c>
      <c r="C245" s="42" t="s">
        <v>272</v>
      </c>
      <c r="D245" s="42" t="s">
        <v>7</v>
      </c>
      <c r="E245" s="42" t="s">
        <v>273</v>
      </c>
      <c r="F245" s="42" t="s">
        <v>7</v>
      </c>
      <c r="G245" s="43" t="s">
        <v>177</v>
      </c>
      <c r="H245" s="55">
        <v>14</v>
      </c>
      <c r="I245" s="56">
        <v>0</v>
      </c>
      <c r="J245" s="57">
        <f>ROUND(H245*I245,2)</f>
        <v>0</v>
      </c>
      <c r="K245" s="58">
        <v>0.20999999999999999</v>
      </c>
      <c r="L245" s="59">
        <f>ROUND(J245*1.21,2)</f>
        <v>0</v>
      </c>
      <c r="M245" s="13"/>
      <c r="N245" s="2"/>
      <c r="O245" s="2"/>
      <c r="P245" s="2"/>
      <c r="Q245" s="33">
        <f>IF(ISNUMBER(K245),IF(H245&gt;0,IF(I245&gt;0,J245,0),0),0)</f>
        <v>0</v>
      </c>
      <c r="R245" s="9">
        <f>IF(ISNUMBER(K245)=FALSE,J245,0)</f>
        <v>0</v>
      </c>
    </row>
    <row r="246">
      <c r="A246" s="10"/>
      <c r="B246" s="49" t="s">
        <v>48</v>
      </c>
      <c r="C246" s="1"/>
      <c r="D246" s="1"/>
      <c r="E246" s="50" t="s">
        <v>269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50</v>
      </c>
      <c r="C247" s="1"/>
      <c r="D247" s="1"/>
      <c r="E247" s="50" t="s">
        <v>274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>
      <c r="A248" s="10"/>
      <c r="B248" s="49" t="s">
        <v>52</v>
      </c>
      <c r="C248" s="1"/>
      <c r="D248" s="1"/>
      <c r="E248" s="50" t="s">
        <v>271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 thickBot="1">
      <c r="A249" s="10"/>
      <c r="B249" s="51" t="s">
        <v>54</v>
      </c>
      <c r="C249" s="52"/>
      <c r="D249" s="52"/>
      <c r="E249" s="53" t="s">
        <v>55</v>
      </c>
      <c r="F249" s="52"/>
      <c r="G249" s="52"/>
      <c r="H249" s="54"/>
      <c r="I249" s="52"/>
      <c r="J249" s="54"/>
      <c r="K249" s="52"/>
      <c r="L249" s="52"/>
      <c r="M249" s="13"/>
      <c r="N249" s="2"/>
      <c r="O249" s="2"/>
      <c r="P249" s="2"/>
      <c r="Q249" s="2"/>
    </row>
    <row r="250" thickTop="1">
      <c r="A250" s="10"/>
      <c r="B250" s="41">
        <v>43</v>
      </c>
      <c r="C250" s="42" t="s">
        <v>275</v>
      </c>
      <c r="D250" s="42" t="s">
        <v>7</v>
      </c>
      <c r="E250" s="42" t="s">
        <v>276</v>
      </c>
      <c r="F250" s="42" t="s">
        <v>7</v>
      </c>
      <c r="G250" s="43" t="s">
        <v>131</v>
      </c>
      <c r="H250" s="55">
        <v>2.9399999999999999</v>
      </c>
      <c r="I250" s="56">
        <v>0</v>
      </c>
      <c r="J250" s="57">
        <f>ROUND(H250*I250,2)</f>
        <v>0</v>
      </c>
      <c r="K250" s="58">
        <v>0.20999999999999999</v>
      </c>
      <c r="L250" s="59">
        <f>ROUND(J250*1.21,2)</f>
        <v>0</v>
      </c>
      <c r="M250" s="13"/>
      <c r="N250" s="2"/>
      <c r="O250" s="2"/>
      <c r="P250" s="2"/>
      <c r="Q250" s="33">
        <f>IF(ISNUMBER(K250),IF(H250&gt;0,IF(I250&gt;0,J250,0),0),0)</f>
        <v>0</v>
      </c>
      <c r="R250" s="9">
        <f>IF(ISNUMBER(K250)=FALSE,J250,0)</f>
        <v>0</v>
      </c>
    </row>
    <row r="251">
      <c r="A251" s="10"/>
      <c r="B251" s="49" t="s">
        <v>48</v>
      </c>
      <c r="C251" s="1"/>
      <c r="D251" s="1"/>
      <c r="E251" s="50" t="s">
        <v>277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>
      <c r="A252" s="10"/>
      <c r="B252" s="49" t="s">
        <v>50</v>
      </c>
      <c r="C252" s="1"/>
      <c r="D252" s="1"/>
      <c r="E252" s="50" t="s">
        <v>278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>
      <c r="A253" s="10"/>
      <c r="B253" s="49" t="s">
        <v>52</v>
      </c>
      <c r="C253" s="1"/>
      <c r="D253" s="1"/>
      <c r="E253" s="50" t="s">
        <v>279</v>
      </c>
      <c r="F253" s="1"/>
      <c r="G253" s="1"/>
      <c r="H253" s="40"/>
      <c r="I253" s="1"/>
      <c r="J253" s="40"/>
      <c r="K253" s="1"/>
      <c r="L253" s="1"/>
      <c r="M253" s="13"/>
      <c r="N253" s="2"/>
      <c r="O253" s="2"/>
      <c r="P253" s="2"/>
      <c r="Q253" s="2"/>
    </row>
    <row r="254" thickBot="1">
      <c r="A254" s="10"/>
      <c r="B254" s="51" t="s">
        <v>54</v>
      </c>
      <c r="C254" s="52"/>
      <c r="D254" s="52"/>
      <c r="E254" s="53" t="s">
        <v>55</v>
      </c>
      <c r="F254" s="52"/>
      <c r="G254" s="52"/>
      <c r="H254" s="54"/>
      <c r="I254" s="52"/>
      <c r="J254" s="54"/>
      <c r="K254" s="52"/>
      <c r="L254" s="52"/>
      <c r="M254" s="13"/>
      <c r="N254" s="2"/>
      <c r="O254" s="2"/>
      <c r="P254" s="2"/>
      <c r="Q254" s="2"/>
    </row>
    <row r="255" thickTop="1">
      <c r="A255" s="10"/>
      <c r="B255" s="41">
        <v>44</v>
      </c>
      <c r="C255" s="42" t="s">
        <v>280</v>
      </c>
      <c r="D255" s="42" t="s">
        <v>7</v>
      </c>
      <c r="E255" s="42" t="s">
        <v>281</v>
      </c>
      <c r="F255" s="42" t="s">
        <v>7</v>
      </c>
      <c r="G255" s="43" t="s">
        <v>131</v>
      </c>
      <c r="H255" s="55">
        <v>84.799999999999997</v>
      </c>
      <c r="I255" s="56">
        <v>0</v>
      </c>
      <c r="J255" s="57">
        <f>ROUND(H255*I255,2)</f>
        <v>0</v>
      </c>
      <c r="K255" s="58">
        <v>0.20999999999999999</v>
      </c>
      <c r="L255" s="59">
        <f>ROUND(J255*1.21,2)</f>
        <v>0</v>
      </c>
      <c r="M255" s="13"/>
      <c r="N255" s="2"/>
      <c r="O255" s="2"/>
      <c r="P255" s="2"/>
      <c r="Q255" s="33">
        <f>IF(ISNUMBER(K255),IF(H255&gt;0,IF(I255&gt;0,J255,0),0),0)</f>
        <v>0</v>
      </c>
      <c r="R255" s="9">
        <f>IF(ISNUMBER(K255)=FALSE,J255,0)</f>
        <v>0</v>
      </c>
    </row>
    <row r="256">
      <c r="A256" s="10"/>
      <c r="B256" s="49" t="s">
        <v>48</v>
      </c>
      <c r="C256" s="1"/>
      <c r="D256" s="1"/>
      <c r="E256" s="50" t="s">
        <v>282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50</v>
      </c>
      <c r="C257" s="1"/>
      <c r="D257" s="1"/>
      <c r="E257" s="50" t="s">
        <v>283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>
      <c r="A258" s="10"/>
      <c r="B258" s="49" t="s">
        <v>52</v>
      </c>
      <c r="C258" s="1"/>
      <c r="D258" s="1"/>
      <c r="E258" s="50" t="s">
        <v>284</v>
      </c>
      <c r="F258" s="1"/>
      <c r="G258" s="1"/>
      <c r="H258" s="40"/>
      <c r="I258" s="1"/>
      <c r="J258" s="40"/>
      <c r="K258" s="1"/>
      <c r="L258" s="1"/>
      <c r="M258" s="13"/>
      <c r="N258" s="2"/>
      <c r="O258" s="2"/>
      <c r="P258" s="2"/>
      <c r="Q258" s="2"/>
    </row>
    <row r="259" thickBot="1">
      <c r="A259" s="10"/>
      <c r="B259" s="51" t="s">
        <v>54</v>
      </c>
      <c r="C259" s="52"/>
      <c r="D259" s="52"/>
      <c r="E259" s="53" t="s">
        <v>55</v>
      </c>
      <c r="F259" s="52"/>
      <c r="G259" s="52"/>
      <c r="H259" s="54"/>
      <c r="I259" s="52"/>
      <c r="J259" s="54"/>
      <c r="K259" s="52"/>
      <c r="L259" s="52"/>
      <c r="M259" s="13"/>
      <c r="N259" s="2"/>
      <c r="O259" s="2"/>
      <c r="P259" s="2"/>
      <c r="Q259" s="2"/>
    </row>
    <row r="260" thickTop="1">
      <c r="A260" s="10"/>
      <c r="B260" s="41">
        <v>45</v>
      </c>
      <c r="C260" s="42" t="s">
        <v>285</v>
      </c>
      <c r="D260" s="42" t="s">
        <v>7</v>
      </c>
      <c r="E260" s="42" t="s">
        <v>286</v>
      </c>
      <c r="F260" s="42" t="s">
        <v>7</v>
      </c>
      <c r="G260" s="43" t="s">
        <v>102</v>
      </c>
      <c r="H260" s="55">
        <v>16.641999999999999</v>
      </c>
      <c r="I260" s="56">
        <v>0</v>
      </c>
      <c r="J260" s="57">
        <f>ROUND(H260*I260,2)</f>
        <v>0</v>
      </c>
      <c r="K260" s="58">
        <v>0.20999999999999999</v>
      </c>
      <c r="L260" s="59">
        <f>ROUND(J260*1.21,2)</f>
        <v>0</v>
      </c>
      <c r="M260" s="13"/>
      <c r="N260" s="2"/>
      <c r="O260" s="2"/>
      <c r="P260" s="2"/>
      <c r="Q260" s="33">
        <f>IF(ISNUMBER(K260),IF(H260&gt;0,IF(I260&gt;0,J260,0),0),0)</f>
        <v>0</v>
      </c>
      <c r="R260" s="9">
        <f>IF(ISNUMBER(K260)=FALSE,J260,0)</f>
        <v>0</v>
      </c>
    </row>
    <row r="261">
      <c r="A261" s="10"/>
      <c r="B261" s="49" t="s">
        <v>48</v>
      </c>
      <c r="C261" s="1"/>
      <c r="D261" s="1"/>
      <c r="E261" s="50" t="s">
        <v>287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>
      <c r="A262" s="10"/>
      <c r="B262" s="49" t="s">
        <v>50</v>
      </c>
      <c r="C262" s="1"/>
      <c r="D262" s="1"/>
      <c r="E262" s="50" t="s">
        <v>288</v>
      </c>
      <c r="F262" s="1"/>
      <c r="G262" s="1"/>
      <c r="H262" s="40"/>
      <c r="I262" s="1"/>
      <c r="J262" s="40"/>
      <c r="K262" s="1"/>
      <c r="L262" s="1"/>
      <c r="M262" s="13"/>
      <c r="N262" s="2"/>
      <c r="O262" s="2"/>
      <c r="P262" s="2"/>
      <c r="Q262" s="2"/>
    </row>
    <row r="263">
      <c r="A263" s="10"/>
      <c r="B263" s="49" t="s">
        <v>52</v>
      </c>
      <c r="C263" s="1"/>
      <c r="D263" s="1"/>
      <c r="E263" s="50" t="s">
        <v>289</v>
      </c>
      <c r="F263" s="1"/>
      <c r="G263" s="1"/>
      <c r="H263" s="40"/>
      <c r="I263" s="1"/>
      <c r="J263" s="40"/>
      <c r="K263" s="1"/>
      <c r="L263" s="1"/>
      <c r="M263" s="13"/>
      <c r="N263" s="2"/>
      <c r="O263" s="2"/>
      <c r="P263" s="2"/>
      <c r="Q263" s="2"/>
    </row>
    <row r="264" thickBot="1">
      <c r="A264" s="10"/>
      <c r="B264" s="51" t="s">
        <v>54</v>
      </c>
      <c r="C264" s="52"/>
      <c r="D264" s="52"/>
      <c r="E264" s="53" t="s">
        <v>55</v>
      </c>
      <c r="F264" s="52"/>
      <c r="G264" s="52"/>
      <c r="H264" s="54"/>
      <c r="I264" s="52"/>
      <c r="J264" s="54"/>
      <c r="K264" s="52"/>
      <c r="L264" s="52"/>
      <c r="M264" s="13"/>
      <c r="N264" s="2"/>
      <c r="O264" s="2"/>
      <c r="P264" s="2"/>
      <c r="Q264" s="2"/>
    </row>
    <row r="265" thickTop="1">
      <c r="A265" s="10"/>
      <c r="B265" s="41">
        <v>46</v>
      </c>
      <c r="C265" s="42" t="s">
        <v>290</v>
      </c>
      <c r="D265" s="42" t="s">
        <v>7</v>
      </c>
      <c r="E265" s="42" t="s">
        <v>291</v>
      </c>
      <c r="F265" s="42" t="s">
        <v>7</v>
      </c>
      <c r="G265" s="43" t="s">
        <v>145</v>
      </c>
      <c r="H265" s="55">
        <v>108.12</v>
      </c>
      <c r="I265" s="56">
        <v>0</v>
      </c>
      <c r="J265" s="57">
        <f>ROUND(H265*I265,2)</f>
        <v>0</v>
      </c>
      <c r="K265" s="58">
        <v>0.20999999999999999</v>
      </c>
      <c r="L265" s="59">
        <f>ROUND(J265*1.21,2)</f>
        <v>0</v>
      </c>
      <c r="M265" s="13"/>
      <c r="N265" s="2"/>
      <c r="O265" s="2"/>
      <c r="P265" s="2"/>
      <c r="Q265" s="33">
        <f>IF(ISNUMBER(K265),IF(H265&gt;0,IF(I265&gt;0,J265,0),0),0)</f>
        <v>0</v>
      </c>
      <c r="R265" s="9">
        <f>IF(ISNUMBER(K265)=FALSE,J265,0)</f>
        <v>0</v>
      </c>
    </row>
    <row r="266">
      <c r="A266" s="10"/>
      <c r="B266" s="49" t="s">
        <v>48</v>
      </c>
      <c r="C266" s="1"/>
      <c r="D266" s="1"/>
      <c r="E266" s="50" t="s">
        <v>292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>
      <c r="A267" s="10"/>
      <c r="B267" s="49" t="s">
        <v>50</v>
      </c>
      <c r="C267" s="1"/>
      <c r="D267" s="1"/>
      <c r="E267" s="50" t="s">
        <v>293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>
      <c r="A268" s="10"/>
      <c r="B268" s="49" t="s">
        <v>52</v>
      </c>
      <c r="C268" s="1"/>
      <c r="D268" s="1"/>
      <c r="E268" s="50" t="s">
        <v>294</v>
      </c>
      <c r="F268" s="1"/>
      <c r="G268" s="1"/>
      <c r="H268" s="40"/>
      <c r="I268" s="1"/>
      <c r="J268" s="40"/>
      <c r="K268" s="1"/>
      <c r="L268" s="1"/>
      <c r="M268" s="13"/>
      <c r="N268" s="2"/>
      <c r="O268" s="2"/>
      <c r="P268" s="2"/>
      <c r="Q268" s="2"/>
    </row>
    <row r="269" thickBot="1">
      <c r="A269" s="10"/>
      <c r="B269" s="51" t="s">
        <v>54</v>
      </c>
      <c r="C269" s="52"/>
      <c r="D269" s="52"/>
      <c r="E269" s="53" t="s">
        <v>55</v>
      </c>
      <c r="F269" s="52"/>
      <c r="G269" s="52"/>
      <c r="H269" s="54"/>
      <c r="I269" s="52"/>
      <c r="J269" s="54"/>
      <c r="K269" s="52"/>
      <c r="L269" s="52"/>
      <c r="M269" s="13"/>
      <c r="N269" s="2"/>
      <c r="O269" s="2"/>
      <c r="P269" s="2"/>
      <c r="Q269" s="2"/>
    </row>
    <row r="270" thickTop="1">
      <c r="A270" s="10"/>
      <c r="B270" s="41">
        <v>47</v>
      </c>
      <c r="C270" s="42" t="s">
        <v>295</v>
      </c>
      <c r="D270" s="42" t="s">
        <v>7</v>
      </c>
      <c r="E270" s="42" t="s">
        <v>296</v>
      </c>
      <c r="F270" s="42" t="s">
        <v>7</v>
      </c>
      <c r="G270" s="43" t="s">
        <v>145</v>
      </c>
      <c r="H270" s="55">
        <v>54.060000000000002</v>
      </c>
      <c r="I270" s="56">
        <v>0</v>
      </c>
      <c r="J270" s="57">
        <f>ROUND(H270*I270,2)</f>
        <v>0</v>
      </c>
      <c r="K270" s="58">
        <v>0.20999999999999999</v>
      </c>
      <c r="L270" s="59">
        <f>ROUND(J270*1.21,2)</f>
        <v>0</v>
      </c>
      <c r="M270" s="13"/>
      <c r="N270" s="2"/>
      <c r="O270" s="2"/>
      <c r="P270" s="2"/>
      <c r="Q270" s="33">
        <f>IF(ISNUMBER(K270),IF(H270&gt;0,IF(I270&gt;0,J270,0),0),0)</f>
        <v>0</v>
      </c>
      <c r="R270" s="9">
        <f>IF(ISNUMBER(K270)=FALSE,J270,0)</f>
        <v>0</v>
      </c>
    </row>
    <row r="271">
      <c r="A271" s="10"/>
      <c r="B271" s="49" t="s">
        <v>48</v>
      </c>
      <c r="C271" s="1"/>
      <c r="D271" s="1"/>
      <c r="E271" s="50" t="s">
        <v>297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>
      <c r="A272" s="10"/>
      <c r="B272" s="49" t="s">
        <v>50</v>
      </c>
      <c r="C272" s="1"/>
      <c r="D272" s="1"/>
      <c r="E272" s="50" t="s">
        <v>298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>
      <c r="A273" s="10"/>
      <c r="B273" s="49" t="s">
        <v>52</v>
      </c>
      <c r="C273" s="1"/>
      <c r="D273" s="1"/>
      <c r="E273" s="50" t="s">
        <v>299</v>
      </c>
      <c r="F273" s="1"/>
      <c r="G273" s="1"/>
      <c r="H273" s="40"/>
      <c r="I273" s="1"/>
      <c r="J273" s="40"/>
      <c r="K273" s="1"/>
      <c r="L273" s="1"/>
      <c r="M273" s="13"/>
      <c r="N273" s="2"/>
      <c r="O273" s="2"/>
      <c r="P273" s="2"/>
      <c r="Q273" s="2"/>
    </row>
    <row r="274" thickBot="1">
      <c r="A274" s="10"/>
      <c r="B274" s="51" t="s">
        <v>54</v>
      </c>
      <c r="C274" s="52"/>
      <c r="D274" s="52"/>
      <c r="E274" s="53" t="s">
        <v>55</v>
      </c>
      <c r="F274" s="52"/>
      <c r="G274" s="52"/>
      <c r="H274" s="54"/>
      <c r="I274" s="52"/>
      <c r="J274" s="54"/>
      <c r="K274" s="52"/>
      <c r="L274" s="52"/>
      <c r="M274" s="13"/>
      <c r="N274" s="2"/>
      <c r="O274" s="2"/>
      <c r="P274" s="2"/>
      <c r="Q274" s="2"/>
    </row>
    <row r="275" thickTop="1" thickBot="1" ht="25" customHeight="1">
      <c r="A275" s="10"/>
      <c r="B275" s="1"/>
      <c r="C275" s="60">
        <v>2</v>
      </c>
      <c r="D275" s="1"/>
      <c r="E275" s="60" t="s">
        <v>92</v>
      </c>
      <c r="F275" s="1"/>
      <c r="G275" s="61" t="s">
        <v>79</v>
      </c>
      <c r="H275" s="62">
        <f>J220+J225+J230+J235+J240+J245+J250+J255+J260+J265+J270</f>
        <v>0</v>
      </c>
      <c r="I275" s="61" t="s">
        <v>80</v>
      </c>
      <c r="J275" s="63">
        <f>(L275-H275)</f>
        <v>0</v>
      </c>
      <c r="K275" s="61" t="s">
        <v>81</v>
      </c>
      <c r="L275" s="64">
        <f>ROUND((J220+J225+J230+J235+J240+J245+J250+J255+J260+J265+J270)*1.21,2)</f>
        <v>0</v>
      </c>
      <c r="M275" s="13"/>
      <c r="N275" s="2"/>
      <c r="O275" s="2"/>
      <c r="P275" s="2"/>
      <c r="Q275" s="33">
        <f>0+Q220+Q225+Q230+Q235+Q240+Q245+Q250+Q255+Q260+Q265+Q270</f>
        <v>0</v>
      </c>
      <c r="R275" s="9">
        <f>0+R220+R225+R230+R235+R240+R245+R250+R255+R260+R265+R270</f>
        <v>0</v>
      </c>
      <c r="S275" s="65">
        <f>Q275*(1+J275)+R275</f>
        <v>0</v>
      </c>
    </row>
    <row r="276" thickTop="1" thickBot="1" ht="25" customHeight="1">
      <c r="A276" s="10"/>
      <c r="B276" s="66"/>
      <c r="C276" s="66"/>
      <c r="D276" s="66"/>
      <c r="E276" s="66"/>
      <c r="F276" s="66"/>
      <c r="G276" s="67" t="s">
        <v>82</v>
      </c>
      <c r="H276" s="68">
        <f>0+J220+J225+J230+J235+J240+J245+J250+J255+J260+J265+J270</f>
        <v>0</v>
      </c>
      <c r="I276" s="67" t="s">
        <v>83</v>
      </c>
      <c r="J276" s="69">
        <f>0+J275</f>
        <v>0</v>
      </c>
      <c r="K276" s="67" t="s">
        <v>84</v>
      </c>
      <c r="L276" s="70">
        <f>0+L275</f>
        <v>0</v>
      </c>
      <c r="M276" s="13"/>
      <c r="N276" s="2"/>
      <c r="O276" s="2"/>
      <c r="P276" s="2"/>
      <c r="Q276" s="2"/>
    </row>
    <row r="277" ht="40" customHeight="1">
      <c r="A277" s="10"/>
      <c r="B277" s="75" t="s">
        <v>300</v>
      </c>
      <c r="C277" s="1"/>
      <c r="D277" s="1"/>
      <c r="E277" s="1"/>
      <c r="F277" s="1"/>
      <c r="G277" s="1"/>
      <c r="H277" s="40"/>
      <c r="I277" s="1"/>
      <c r="J277" s="40"/>
      <c r="K277" s="1"/>
      <c r="L277" s="1"/>
      <c r="M277" s="13"/>
      <c r="N277" s="2"/>
      <c r="O277" s="2"/>
      <c r="P277" s="2"/>
      <c r="Q277" s="2"/>
    </row>
    <row r="278">
      <c r="A278" s="10"/>
      <c r="B278" s="41">
        <v>48</v>
      </c>
      <c r="C278" s="42" t="s">
        <v>301</v>
      </c>
      <c r="D278" s="42" t="s">
        <v>7</v>
      </c>
      <c r="E278" s="42" t="s">
        <v>302</v>
      </c>
      <c r="F278" s="42" t="s">
        <v>7</v>
      </c>
      <c r="G278" s="43" t="s">
        <v>303</v>
      </c>
      <c r="H278" s="44">
        <v>290.16000000000003</v>
      </c>
      <c r="I278" s="45">
        <v>0</v>
      </c>
      <c r="J278" s="46">
        <f>ROUND(H278*I278,2)</f>
        <v>0</v>
      </c>
      <c r="K278" s="47">
        <v>0.20999999999999999</v>
      </c>
      <c r="L278" s="48">
        <f>ROUND(J278*1.21,2)</f>
        <v>0</v>
      </c>
      <c r="M278" s="13"/>
      <c r="N278" s="2"/>
      <c r="O278" s="2"/>
      <c r="P278" s="2"/>
      <c r="Q278" s="33">
        <f>IF(ISNUMBER(K278),IF(H278&gt;0,IF(I278&gt;0,J278,0),0),0)</f>
        <v>0</v>
      </c>
      <c r="R278" s="9">
        <f>IF(ISNUMBER(K278)=FALSE,J278,0)</f>
        <v>0</v>
      </c>
    </row>
    <row r="279">
      <c r="A279" s="10"/>
      <c r="B279" s="49" t="s">
        <v>48</v>
      </c>
      <c r="C279" s="1"/>
      <c r="D279" s="1"/>
      <c r="E279" s="50" t="s">
        <v>304</v>
      </c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>
      <c r="A280" s="10"/>
      <c r="B280" s="49" t="s">
        <v>50</v>
      </c>
      <c r="C280" s="1"/>
      <c r="D280" s="1"/>
      <c r="E280" s="50" t="s">
        <v>305</v>
      </c>
      <c r="F280" s="1"/>
      <c r="G280" s="1"/>
      <c r="H280" s="40"/>
      <c r="I280" s="1"/>
      <c r="J280" s="40"/>
      <c r="K280" s="1"/>
      <c r="L280" s="1"/>
      <c r="M280" s="13"/>
      <c r="N280" s="2"/>
      <c r="O280" s="2"/>
      <c r="P280" s="2"/>
      <c r="Q280" s="2"/>
    </row>
    <row r="281">
      <c r="A281" s="10"/>
      <c r="B281" s="49" t="s">
        <v>52</v>
      </c>
      <c r="C281" s="1"/>
      <c r="D281" s="1"/>
      <c r="E281" s="50" t="s">
        <v>306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 thickBot="1">
      <c r="A282" s="10"/>
      <c r="B282" s="51" t="s">
        <v>54</v>
      </c>
      <c r="C282" s="52"/>
      <c r="D282" s="52"/>
      <c r="E282" s="53" t="s">
        <v>55</v>
      </c>
      <c r="F282" s="52"/>
      <c r="G282" s="52"/>
      <c r="H282" s="54"/>
      <c r="I282" s="52"/>
      <c r="J282" s="54"/>
      <c r="K282" s="52"/>
      <c r="L282" s="52"/>
      <c r="M282" s="13"/>
      <c r="N282" s="2"/>
      <c r="O282" s="2"/>
      <c r="P282" s="2"/>
      <c r="Q282" s="2"/>
    </row>
    <row r="283" thickTop="1">
      <c r="A283" s="10"/>
      <c r="B283" s="41">
        <v>49</v>
      </c>
      <c r="C283" s="42" t="s">
        <v>307</v>
      </c>
      <c r="D283" s="42" t="s">
        <v>7</v>
      </c>
      <c r="E283" s="42" t="s">
        <v>308</v>
      </c>
      <c r="F283" s="42" t="s">
        <v>7</v>
      </c>
      <c r="G283" s="43" t="s">
        <v>131</v>
      </c>
      <c r="H283" s="55">
        <v>14.699999999999999</v>
      </c>
      <c r="I283" s="56">
        <v>0</v>
      </c>
      <c r="J283" s="57">
        <f>ROUND(H283*I283,2)</f>
        <v>0</v>
      </c>
      <c r="K283" s="58">
        <v>0.20999999999999999</v>
      </c>
      <c r="L283" s="59">
        <f>ROUND(J283*1.21,2)</f>
        <v>0</v>
      </c>
      <c r="M283" s="13"/>
      <c r="N283" s="2"/>
      <c r="O283" s="2"/>
      <c r="P283" s="2"/>
      <c r="Q283" s="33">
        <f>IF(ISNUMBER(K283),IF(H283&gt;0,IF(I283&gt;0,J283,0),0),0)</f>
        <v>0</v>
      </c>
      <c r="R283" s="9">
        <f>IF(ISNUMBER(K283)=FALSE,J283,0)</f>
        <v>0</v>
      </c>
    </row>
    <row r="284">
      <c r="A284" s="10"/>
      <c r="B284" s="49" t="s">
        <v>48</v>
      </c>
      <c r="C284" s="1"/>
      <c r="D284" s="1"/>
      <c r="E284" s="50" t="s">
        <v>309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>
      <c r="A285" s="10"/>
      <c r="B285" s="49" t="s">
        <v>50</v>
      </c>
      <c r="C285" s="1"/>
      <c r="D285" s="1"/>
      <c r="E285" s="50" t="s">
        <v>310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>
      <c r="A286" s="10"/>
      <c r="B286" s="49" t="s">
        <v>52</v>
      </c>
      <c r="C286" s="1"/>
      <c r="D286" s="1"/>
      <c r="E286" s="50" t="s">
        <v>284</v>
      </c>
      <c r="F286" s="1"/>
      <c r="G286" s="1"/>
      <c r="H286" s="40"/>
      <c r="I286" s="1"/>
      <c r="J286" s="40"/>
      <c r="K286" s="1"/>
      <c r="L286" s="1"/>
      <c r="M286" s="13"/>
      <c r="N286" s="2"/>
      <c r="O286" s="2"/>
      <c r="P286" s="2"/>
      <c r="Q286" s="2"/>
    </row>
    <row r="287" thickBot="1">
      <c r="A287" s="10"/>
      <c r="B287" s="51" t="s">
        <v>54</v>
      </c>
      <c r="C287" s="52"/>
      <c r="D287" s="52"/>
      <c r="E287" s="53" t="s">
        <v>55</v>
      </c>
      <c r="F287" s="52"/>
      <c r="G287" s="52"/>
      <c r="H287" s="54"/>
      <c r="I287" s="52"/>
      <c r="J287" s="54"/>
      <c r="K287" s="52"/>
      <c r="L287" s="52"/>
      <c r="M287" s="13"/>
      <c r="N287" s="2"/>
      <c r="O287" s="2"/>
      <c r="P287" s="2"/>
      <c r="Q287" s="2"/>
    </row>
    <row r="288" thickTop="1">
      <c r="A288" s="10"/>
      <c r="B288" s="41">
        <v>50</v>
      </c>
      <c r="C288" s="42" t="s">
        <v>311</v>
      </c>
      <c r="D288" s="42" t="s">
        <v>7</v>
      </c>
      <c r="E288" s="42" t="s">
        <v>312</v>
      </c>
      <c r="F288" s="42" t="s">
        <v>7</v>
      </c>
      <c r="G288" s="43" t="s">
        <v>102</v>
      </c>
      <c r="H288" s="55">
        <v>3.4620000000000002</v>
      </c>
      <c r="I288" s="56">
        <v>0</v>
      </c>
      <c r="J288" s="57">
        <f>ROUND(H288*I288,2)</f>
        <v>0</v>
      </c>
      <c r="K288" s="58">
        <v>0.20999999999999999</v>
      </c>
      <c r="L288" s="59">
        <f>ROUND(J288*1.21,2)</f>
        <v>0</v>
      </c>
      <c r="M288" s="13"/>
      <c r="N288" s="2"/>
      <c r="O288" s="2"/>
      <c r="P288" s="2"/>
      <c r="Q288" s="33">
        <f>IF(ISNUMBER(K288),IF(H288&gt;0,IF(I288&gt;0,J288,0),0),0)</f>
        <v>0</v>
      </c>
      <c r="R288" s="9">
        <f>IF(ISNUMBER(K288)=FALSE,J288,0)</f>
        <v>0</v>
      </c>
    </row>
    <row r="289">
      <c r="A289" s="10"/>
      <c r="B289" s="49" t="s">
        <v>48</v>
      </c>
      <c r="C289" s="1"/>
      <c r="D289" s="1"/>
      <c r="E289" s="50" t="s">
        <v>287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>
      <c r="A290" s="10"/>
      <c r="B290" s="49" t="s">
        <v>50</v>
      </c>
      <c r="C290" s="1"/>
      <c r="D290" s="1"/>
      <c r="E290" s="50" t="s">
        <v>313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>
      <c r="A291" s="10"/>
      <c r="B291" s="49" t="s">
        <v>52</v>
      </c>
      <c r="C291" s="1"/>
      <c r="D291" s="1"/>
      <c r="E291" s="50" t="s">
        <v>314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 thickBot="1">
      <c r="A292" s="10"/>
      <c r="B292" s="51" t="s">
        <v>54</v>
      </c>
      <c r="C292" s="52"/>
      <c r="D292" s="52"/>
      <c r="E292" s="53" t="s">
        <v>55</v>
      </c>
      <c r="F292" s="52"/>
      <c r="G292" s="52"/>
      <c r="H292" s="54"/>
      <c r="I292" s="52"/>
      <c r="J292" s="54"/>
      <c r="K292" s="52"/>
      <c r="L292" s="52"/>
      <c r="M292" s="13"/>
      <c r="N292" s="2"/>
      <c r="O292" s="2"/>
      <c r="P292" s="2"/>
      <c r="Q292" s="2"/>
    </row>
    <row r="293" thickTop="1">
      <c r="A293" s="10"/>
      <c r="B293" s="41">
        <v>51</v>
      </c>
      <c r="C293" s="42" t="s">
        <v>315</v>
      </c>
      <c r="D293" s="42" t="s">
        <v>7</v>
      </c>
      <c r="E293" s="42" t="s">
        <v>316</v>
      </c>
      <c r="F293" s="42" t="s">
        <v>7</v>
      </c>
      <c r="G293" s="43" t="s">
        <v>131</v>
      </c>
      <c r="H293" s="55">
        <v>70.400000000000006</v>
      </c>
      <c r="I293" s="56">
        <v>0</v>
      </c>
      <c r="J293" s="57">
        <f>ROUND(H293*I293,2)</f>
        <v>0</v>
      </c>
      <c r="K293" s="58">
        <v>0.20999999999999999</v>
      </c>
      <c r="L293" s="59">
        <f>ROUND(J293*1.21,2)</f>
        <v>0</v>
      </c>
      <c r="M293" s="13"/>
      <c r="N293" s="2"/>
      <c r="O293" s="2"/>
      <c r="P293" s="2"/>
      <c r="Q293" s="33">
        <f>IF(ISNUMBER(K293),IF(H293&gt;0,IF(I293&gt;0,J293,0),0),0)</f>
        <v>0</v>
      </c>
      <c r="R293" s="9">
        <f>IF(ISNUMBER(K293)=FALSE,J293,0)</f>
        <v>0</v>
      </c>
    </row>
    <row r="294">
      <c r="A294" s="10"/>
      <c r="B294" s="49" t="s">
        <v>48</v>
      </c>
      <c r="C294" s="1"/>
      <c r="D294" s="1"/>
      <c r="E294" s="50" t="s">
        <v>317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>
      <c r="A295" s="10"/>
      <c r="B295" s="49" t="s">
        <v>50</v>
      </c>
      <c r="C295" s="1"/>
      <c r="D295" s="1"/>
      <c r="E295" s="50" t="s">
        <v>318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>
      <c r="A296" s="10"/>
      <c r="B296" s="49" t="s">
        <v>52</v>
      </c>
      <c r="C296" s="1"/>
      <c r="D296" s="1"/>
      <c r="E296" s="50" t="s">
        <v>279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thickBot="1">
      <c r="A297" s="10"/>
      <c r="B297" s="51" t="s">
        <v>54</v>
      </c>
      <c r="C297" s="52"/>
      <c r="D297" s="52"/>
      <c r="E297" s="53" t="s">
        <v>55</v>
      </c>
      <c r="F297" s="52"/>
      <c r="G297" s="52"/>
      <c r="H297" s="54"/>
      <c r="I297" s="52"/>
      <c r="J297" s="54"/>
      <c r="K297" s="52"/>
      <c r="L297" s="52"/>
      <c r="M297" s="13"/>
      <c r="N297" s="2"/>
      <c r="O297" s="2"/>
      <c r="P297" s="2"/>
      <c r="Q297" s="2"/>
    </row>
    <row r="298" thickTop="1">
      <c r="A298" s="10"/>
      <c r="B298" s="41">
        <v>52</v>
      </c>
      <c r="C298" s="42" t="s">
        <v>319</v>
      </c>
      <c r="D298" s="42" t="s">
        <v>7</v>
      </c>
      <c r="E298" s="42" t="s">
        <v>320</v>
      </c>
      <c r="F298" s="42" t="s">
        <v>7</v>
      </c>
      <c r="G298" s="43" t="s">
        <v>102</v>
      </c>
      <c r="H298" s="55">
        <v>16.579000000000001</v>
      </c>
      <c r="I298" s="56">
        <v>0</v>
      </c>
      <c r="J298" s="57">
        <f>ROUND(H298*I298,2)</f>
        <v>0</v>
      </c>
      <c r="K298" s="58">
        <v>0.20999999999999999</v>
      </c>
      <c r="L298" s="59">
        <f>ROUND(J298*1.21,2)</f>
        <v>0</v>
      </c>
      <c r="M298" s="13"/>
      <c r="N298" s="2"/>
      <c r="O298" s="2"/>
      <c r="P298" s="2"/>
      <c r="Q298" s="33">
        <f>IF(ISNUMBER(K298),IF(H298&gt;0,IF(I298&gt;0,J298,0),0),0)</f>
        <v>0</v>
      </c>
      <c r="R298" s="9">
        <f>IF(ISNUMBER(K298)=FALSE,J298,0)</f>
        <v>0</v>
      </c>
    </row>
    <row r="299">
      <c r="A299" s="10"/>
      <c r="B299" s="49" t="s">
        <v>48</v>
      </c>
      <c r="C299" s="1"/>
      <c r="D299" s="1"/>
      <c r="E299" s="50" t="s">
        <v>287</v>
      </c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>
      <c r="A300" s="10"/>
      <c r="B300" s="49" t="s">
        <v>50</v>
      </c>
      <c r="C300" s="1"/>
      <c r="D300" s="1"/>
      <c r="E300" s="50" t="s">
        <v>321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>
      <c r="A301" s="10"/>
      <c r="B301" s="49" t="s">
        <v>52</v>
      </c>
      <c r="C301" s="1"/>
      <c r="D301" s="1"/>
      <c r="E301" s="50" t="s">
        <v>314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 thickBot="1">
      <c r="A302" s="10"/>
      <c r="B302" s="51" t="s">
        <v>54</v>
      </c>
      <c r="C302" s="52"/>
      <c r="D302" s="52"/>
      <c r="E302" s="53" t="s">
        <v>55</v>
      </c>
      <c r="F302" s="52"/>
      <c r="G302" s="52"/>
      <c r="H302" s="54"/>
      <c r="I302" s="52"/>
      <c r="J302" s="54"/>
      <c r="K302" s="52"/>
      <c r="L302" s="52"/>
      <c r="M302" s="13"/>
      <c r="N302" s="2"/>
      <c r="O302" s="2"/>
      <c r="P302" s="2"/>
      <c r="Q302" s="2"/>
    </row>
    <row r="303" thickTop="1">
      <c r="A303" s="10"/>
      <c r="B303" s="41">
        <v>53</v>
      </c>
      <c r="C303" s="42" t="s">
        <v>322</v>
      </c>
      <c r="D303" s="42" t="s">
        <v>7</v>
      </c>
      <c r="E303" s="42" t="s">
        <v>323</v>
      </c>
      <c r="F303" s="42" t="s">
        <v>7</v>
      </c>
      <c r="G303" s="43" t="s">
        <v>102</v>
      </c>
      <c r="H303" s="55">
        <v>0.021000000000000001</v>
      </c>
      <c r="I303" s="56">
        <v>0</v>
      </c>
      <c r="J303" s="57">
        <f>ROUND(H303*I303,2)</f>
        <v>0</v>
      </c>
      <c r="K303" s="58">
        <v>0.20999999999999999</v>
      </c>
      <c r="L303" s="59">
        <f>ROUND(J303*1.21,2)</f>
        <v>0</v>
      </c>
      <c r="M303" s="13"/>
      <c r="N303" s="2"/>
      <c r="O303" s="2"/>
      <c r="P303" s="2"/>
      <c r="Q303" s="33">
        <f>IF(ISNUMBER(K303),IF(H303&gt;0,IF(I303&gt;0,J303,0),0),0)</f>
        <v>0</v>
      </c>
      <c r="R303" s="9">
        <f>IF(ISNUMBER(K303)=FALSE,J303,0)</f>
        <v>0</v>
      </c>
    </row>
    <row r="304">
      <c r="A304" s="10"/>
      <c r="B304" s="49" t="s">
        <v>48</v>
      </c>
      <c r="C304" s="1"/>
      <c r="D304" s="1"/>
      <c r="E304" s="50" t="s">
        <v>324</v>
      </c>
      <c r="F304" s="1"/>
      <c r="G304" s="1"/>
      <c r="H304" s="40"/>
      <c r="I304" s="1"/>
      <c r="J304" s="40"/>
      <c r="K304" s="1"/>
      <c r="L304" s="1"/>
      <c r="M304" s="13"/>
      <c r="N304" s="2"/>
      <c r="O304" s="2"/>
      <c r="P304" s="2"/>
      <c r="Q304" s="2"/>
    </row>
    <row r="305">
      <c r="A305" s="10"/>
      <c r="B305" s="49" t="s">
        <v>50</v>
      </c>
      <c r="C305" s="1"/>
      <c r="D305" s="1"/>
      <c r="E305" s="50" t="s">
        <v>325</v>
      </c>
      <c r="F305" s="1"/>
      <c r="G305" s="1"/>
      <c r="H305" s="40"/>
      <c r="I305" s="1"/>
      <c r="J305" s="40"/>
      <c r="K305" s="1"/>
      <c r="L305" s="1"/>
      <c r="M305" s="13"/>
      <c r="N305" s="2"/>
      <c r="O305" s="2"/>
      <c r="P305" s="2"/>
      <c r="Q305" s="2"/>
    </row>
    <row r="306">
      <c r="A306" s="10"/>
      <c r="B306" s="49" t="s">
        <v>52</v>
      </c>
      <c r="C306" s="1"/>
      <c r="D306" s="1"/>
      <c r="E306" s="50" t="s">
        <v>326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 thickBot="1">
      <c r="A307" s="10"/>
      <c r="B307" s="51" t="s">
        <v>54</v>
      </c>
      <c r="C307" s="52"/>
      <c r="D307" s="52"/>
      <c r="E307" s="53" t="s">
        <v>55</v>
      </c>
      <c r="F307" s="52"/>
      <c r="G307" s="52"/>
      <c r="H307" s="54"/>
      <c r="I307" s="52"/>
      <c r="J307" s="54"/>
      <c r="K307" s="52"/>
      <c r="L307" s="52"/>
      <c r="M307" s="13"/>
      <c r="N307" s="2"/>
      <c r="O307" s="2"/>
      <c r="P307" s="2"/>
      <c r="Q307" s="2"/>
    </row>
    <row r="308" thickTop="1">
      <c r="A308" s="10"/>
      <c r="B308" s="41">
        <v>54</v>
      </c>
      <c r="C308" s="42" t="s">
        <v>327</v>
      </c>
      <c r="D308" s="42" t="s">
        <v>7</v>
      </c>
      <c r="E308" s="42" t="s">
        <v>328</v>
      </c>
      <c r="F308" s="42" t="s">
        <v>7</v>
      </c>
      <c r="G308" s="43" t="s">
        <v>131</v>
      </c>
      <c r="H308" s="55">
        <v>80.299999999999997</v>
      </c>
      <c r="I308" s="56">
        <v>0</v>
      </c>
      <c r="J308" s="57">
        <f>ROUND(H308*I308,2)</f>
        <v>0</v>
      </c>
      <c r="K308" s="58">
        <v>0.20999999999999999</v>
      </c>
      <c r="L308" s="59">
        <f>ROUND(J308*1.21,2)</f>
        <v>0</v>
      </c>
      <c r="M308" s="13"/>
      <c r="N308" s="2"/>
      <c r="O308" s="2"/>
      <c r="P308" s="2"/>
      <c r="Q308" s="33">
        <f>IF(ISNUMBER(K308),IF(H308&gt;0,IF(I308&gt;0,J308,0),0),0)</f>
        <v>0</v>
      </c>
      <c r="R308" s="9">
        <f>IF(ISNUMBER(K308)=FALSE,J308,0)</f>
        <v>0</v>
      </c>
    </row>
    <row r="309">
      <c r="A309" s="10"/>
      <c r="B309" s="49" t="s">
        <v>48</v>
      </c>
      <c r="C309" s="1"/>
      <c r="D309" s="1"/>
      <c r="E309" s="50" t="s">
        <v>329</v>
      </c>
      <c r="F309" s="1"/>
      <c r="G309" s="1"/>
      <c r="H309" s="40"/>
      <c r="I309" s="1"/>
      <c r="J309" s="40"/>
      <c r="K309" s="1"/>
      <c r="L309" s="1"/>
      <c r="M309" s="13"/>
      <c r="N309" s="2"/>
      <c r="O309" s="2"/>
      <c r="P309" s="2"/>
      <c r="Q309" s="2"/>
    </row>
    <row r="310">
      <c r="A310" s="10"/>
      <c r="B310" s="49" t="s">
        <v>50</v>
      </c>
      <c r="C310" s="1"/>
      <c r="D310" s="1"/>
      <c r="E310" s="50" t="s">
        <v>330</v>
      </c>
      <c r="F310" s="1"/>
      <c r="G310" s="1"/>
      <c r="H310" s="40"/>
      <c r="I310" s="1"/>
      <c r="J310" s="40"/>
      <c r="K310" s="1"/>
      <c r="L310" s="1"/>
      <c r="M310" s="13"/>
      <c r="N310" s="2"/>
      <c r="O310" s="2"/>
      <c r="P310" s="2"/>
      <c r="Q310" s="2"/>
    </row>
    <row r="311">
      <c r="A311" s="10"/>
      <c r="B311" s="49" t="s">
        <v>52</v>
      </c>
      <c r="C311" s="1"/>
      <c r="D311" s="1"/>
      <c r="E311" s="50" t="s">
        <v>284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 thickBot="1">
      <c r="A312" s="10"/>
      <c r="B312" s="51" t="s">
        <v>54</v>
      </c>
      <c r="C312" s="52"/>
      <c r="D312" s="52"/>
      <c r="E312" s="53" t="s">
        <v>55</v>
      </c>
      <c r="F312" s="52"/>
      <c r="G312" s="52"/>
      <c r="H312" s="54"/>
      <c r="I312" s="52"/>
      <c r="J312" s="54"/>
      <c r="K312" s="52"/>
      <c r="L312" s="52"/>
      <c r="M312" s="13"/>
      <c r="N312" s="2"/>
      <c r="O312" s="2"/>
      <c r="P312" s="2"/>
      <c r="Q312" s="2"/>
    </row>
    <row r="313" thickTop="1">
      <c r="A313" s="10"/>
      <c r="B313" s="41">
        <v>55</v>
      </c>
      <c r="C313" s="42" t="s">
        <v>331</v>
      </c>
      <c r="D313" s="42" t="s">
        <v>7</v>
      </c>
      <c r="E313" s="42" t="s">
        <v>332</v>
      </c>
      <c r="F313" s="42" t="s">
        <v>7</v>
      </c>
      <c r="G313" s="43" t="s">
        <v>102</v>
      </c>
      <c r="H313" s="55">
        <v>18.911000000000001</v>
      </c>
      <c r="I313" s="56">
        <v>0</v>
      </c>
      <c r="J313" s="57">
        <f>ROUND(H313*I313,2)</f>
        <v>0</v>
      </c>
      <c r="K313" s="58">
        <v>0.20999999999999999</v>
      </c>
      <c r="L313" s="59">
        <f>ROUND(J313*1.21,2)</f>
        <v>0</v>
      </c>
      <c r="M313" s="13"/>
      <c r="N313" s="2"/>
      <c r="O313" s="2"/>
      <c r="P313" s="2"/>
      <c r="Q313" s="33">
        <f>IF(ISNUMBER(K313),IF(H313&gt;0,IF(I313&gt;0,J313,0),0),0)</f>
        <v>0</v>
      </c>
      <c r="R313" s="9">
        <f>IF(ISNUMBER(K313)=FALSE,J313,0)</f>
        <v>0</v>
      </c>
    </row>
    <row r="314">
      <c r="A314" s="10"/>
      <c r="B314" s="49" t="s">
        <v>48</v>
      </c>
      <c r="C314" s="1"/>
      <c r="D314" s="1"/>
      <c r="E314" s="50" t="s">
        <v>287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>
      <c r="A315" s="10"/>
      <c r="B315" s="49" t="s">
        <v>50</v>
      </c>
      <c r="C315" s="1"/>
      <c r="D315" s="1"/>
      <c r="E315" s="50" t="s">
        <v>333</v>
      </c>
      <c r="F315" s="1"/>
      <c r="G315" s="1"/>
      <c r="H315" s="40"/>
      <c r="I315" s="1"/>
      <c r="J315" s="40"/>
      <c r="K315" s="1"/>
      <c r="L315" s="1"/>
      <c r="M315" s="13"/>
      <c r="N315" s="2"/>
      <c r="O315" s="2"/>
      <c r="P315" s="2"/>
      <c r="Q315" s="2"/>
    </row>
    <row r="316">
      <c r="A316" s="10"/>
      <c r="B316" s="49" t="s">
        <v>52</v>
      </c>
      <c r="C316" s="1"/>
      <c r="D316" s="1"/>
      <c r="E316" s="50" t="s">
        <v>314</v>
      </c>
      <c r="F316" s="1"/>
      <c r="G316" s="1"/>
      <c r="H316" s="40"/>
      <c r="I316" s="1"/>
      <c r="J316" s="40"/>
      <c r="K316" s="1"/>
      <c r="L316" s="1"/>
      <c r="M316" s="13"/>
      <c r="N316" s="2"/>
      <c r="O316" s="2"/>
      <c r="P316" s="2"/>
      <c r="Q316" s="2"/>
    </row>
    <row r="317" thickBot="1">
      <c r="A317" s="10"/>
      <c r="B317" s="51" t="s">
        <v>54</v>
      </c>
      <c r="C317" s="52"/>
      <c r="D317" s="52"/>
      <c r="E317" s="53" t="s">
        <v>55</v>
      </c>
      <c r="F317" s="52"/>
      <c r="G317" s="52"/>
      <c r="H317" s="54"/>
      <c r="I317" s="52"/>
      <c r="J317" s="54"/>
      <c r="K317" s="52"/>
      <c r="L317" s="52"/>
      <c r="M317" s="13"/>
      <c r="N317" s="2"/>
      <c r="O317" s="2"/>
      <c r="P317" s="2"/>
      <c r="Q317" s="2"/>
    </row>
    <row r="318" thickTop="1" thickBot="1" ht="25" customHeight="1">
      <c r="A318" s="10"/>
      <c r="B318" s="1"/>
      <c r="C318" s="60">
        <v>3</v>
      </c>
      <c r="D318" s="1"/>
      <c r="E318" s="60" t="s">
        <v>93</v>
      </c>
      <c r="F318" s="1"/>
      <c r="G318" s="61" t="s">
        <v>79</v>
      </c>
      <c r="H318" s="62">
        <f>J278+J283+J288+J293+J298+J303+J308+J313</f>
        <v>0</v>
      </c>
      <c r="I318" s="61" t="s">
        <v>80</v>
      </c>
      <c r="J318" s="63">
        <f>(L318-H318)</f>
        <v>0</v>
      </c>
      <c r="K318" s="61" t="s">
        <v>81</v>
      </c>
      <c r="L318" s="64">
        <f>ROUND((J278+J283+J288+J293+J298+J303+J308+J313)*1.21,2)</f>
        <v>0</v>
      </c>
      <c r="M318" s="13"/>
      <c r="N318" s="2"/>
      <c r="O318" s="2"/>
      <c r="P318" s="2"/>
      <c r="Q318" s="33">
        <f>0+Q278+Q283+Q288+Q293+Q298+Q303+Q308+Q313</f>
        <v>0</v>
      </c>
      <c r="R318" s="9">
        <f>0+R278+R283+R288+R293+R298+R303+R308+R313</f>
        <v>0</v>
      </c>
      <c r="S318" s="65">
        <f>Q318*(1+J318)+R318</f>
        <v>0</v>
      </c>
    </row>
    <row r="319" thickTop="1" thickBot="1" ht="25" customHeight="1">
      <c r="A319" s="10"/>
      <c r="B319" s="66"/>
      <c r="C319" s="66"/>
      <c r="D319" s="66"/>
      <c r="E319" s="66"/>
      <c r="F319" s="66"/>
      <c r="G319" s="67" t="s">
        <v>82</v>
      </c>
      <c r="H319" s="68">
        <f>0+J278+J283+J288+J293+J298+J303+J308+J313</f>
        <v>0</v>
      </c>
      <c r="I319" s="67" t="s">
        <v>83</v>
      </c>
      <c r="J319" s="69">
        <f>0+J318</f>
        <v>0</v>
      </c>
      <c r="K319" s="67" t="s">
        <v>84</v>
      </c>
      <c r="L319" s="70">
        <f>0+L318</f>
        <v>0</v>
      </c>
      <c r="M319" s="13"/>
      <c r="N319" s="2"/>
      <c r="O319" s="2"/>
      <c r="P319" s="2"/>
      <c r="Q319" s="2"/>
    </row>
    <row r="320" ht="40" customHeight="1">
      <c r="A320" s="10"/>
      <c r="B320" s="75" t="s">
        <v>334</v>
      </c>
      <c r="C320" s="1"/>
      <c r="D320" s="1"/>
      <c r="E320" s="1"/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>
      <c r="A321" s="10"/>
      <c r="B321" s="41">
        <v>56</v>
      </c>
      <c r="C321" s="42" t="s">
        <v>335</v>
      </c>
      <c r="D321" s="42" t="s">
        <v>7</v>
      </c>
      <c r="E321" s="42" t="s">
        <v>336</v>
      </c>
      <c r="F321" s="42" t="s">
        <v>7</v>
      </c>
      <c r="G321" s="43" t="s">
        <v>131</v>
      </c>
      <c r="H321" s="44">
        <v>25.899999999999999</v>
      </c>
      <c r="I321" s="45">
        <v>0</v>
      </c>
      <c r="J321" s="46">
        <f>ROUND(H321*I321,2)</f>
        <v>0</v>
      </c>
      <c r="K321" s="47">
        <v>0.20999999999999999</v>
      </c>
      <c r="L321" s="48">
        <f>ROUND(J321*1.21,2)</f>
        <v>0</v>
      </c>
      <c r="M321" s="13"/>
      <c r="N321" s="2"/>
      <c r="O321" s="2"/>
      <c r="P321" s="2"/>
      <c r="Q321" s="33">
        <f>IF(ISNUMBER(K321),IF(H321&gt;0,IF(I321&gt;0,J321,0),0),0)</f>
        <v>0</v>
      </c>
      <c r="R321" s="9">
        <f>IF(ISNUMBER(K321)=FALSE,J321,0)</f>
        <v>0</v>
      </c>
    </row>
    <row r="322">
      <c r="A322" s="10"/>
      <c r="B322" s="49" t="s">
        <v>48</v>
      </c>
      <c r="C322" s="1"/>
      <c r="D322" s="1"/>
      <c r="E322" s="50" t="s">
        <v>337</v>
      </c>
      <c r="F322" s="1"/>
      <c r="G322" s="1"/>
      <c r="H322" s="40"/>
      <c r="I322" s="1"/>
      <c r="J322" s="40"/>
      <c r="K322" s="1"/>
      <c r="L322" s="1"/>
      <c r="M322" s="13"/>
      <c r="N322" s="2"/>
      <c r="O322" s="2"/>
      <c r="P322" s="2"/>
      <c r="Q322" s="2"/>
    </row>
    <row r="323">
      <c r="A323" s="10"/>
      <c r="B323" s="49" t="s">
        <v>50</v>
      </c>
      <c r="C323" s="1"/>
      <c r="D323" s="1"/>
      <c r="E323" s="50" t="s">
        <v>338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>
      <c r="A324" s="10"/>
      <c r="B324" s="49" t="s">
        <v>52</v>
      </c>
      <c r="C324" s="1"/>
      <c r="D324" s="1"/>
      <c r="E324" s="50" t="s">
        <v>279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thickBot="1">
      <c r="A325" s="10"/>
      <c r="B325" s="51" t="s">
        <v>54</v>
      </c>
      <c r="C325" s="52"/>
      <c r="D325" s="52"/>
      <c r="E325" s="53" t="s">
        <v>55</v>
      </c>
      <c r="F325" s="52"/>
      <c r="G325" s="52"/>
      <c r="H325" s="54"/>
      <c r="I325" s="52"/>
      <c r="J325" s="54"/>
      <c r="K325" s="52"/>
      <c r="L325" s="52"/>
      <c r="M325" s="13"/>
      <c r="N325" s="2"/>
      <c r="O325" s="2"/>
      <c r="P325" s="2"/>
      <c r="Q325" s="2"/>
    </row>
    <row r="326" thickTop="1">
      <c r="A326" s="10"/>
      <c r="B326" s="41">
        <v>57</v>
      </c>
      <c r="C326" s="42" t="s">
        <v>339</v>
      </c>
      <c r="D326" s="42" t="s">
        <v>7</v>
      </c>
      <c r="E326" s="42" t="s">
        <v>340</v>
      </c>
      <c r="F326" s="42" t="s">
        <v>7</v>
      </c>
      <c r="G326" s="43" t="s">
        <v>131</v>
      </c>
      <c r="H326" s="55">
        <v>4.3819999999999997</v>
      </c>
      <c r="I326" s="56">
        <v>0</v>
      </c>
      <c r="J326" s="57">
        <f>ROUND(H326*I326,2)</f>
        <v>0</v>
      </c>
      <c r="K326" s="58">
        <v>0.20999999999999999</v>
      </c>
      <c r="L326" s="59">
        <f>ROUND(J326*1.21,2)</f>
        <v>0</v>
      </c>
      <c r="M326" s="13"/>
      <c r="N326" s="2"/>
      <c r="O326" s="2"/>
      <c r="P326" s="2"/>
      <c r="Q326" s="33">
        <f>IF(ISNUMBER(K326),IF(H326&gt;0,IF(I326&gt;0,J326,0),0),0)</f>
        <v>0</v>
      </c>
      <c r="R326" s="9">
        <f>IF(ISNUMBER(K326)=FALSE,J326,0)</f>
        <v>0</v>
      </c>
    </row>
    <row r="327">
      <c r="A327" s="10"/>
      <c r="B327" s="49" t="s">
        <v>48</v>
      </c>
      <c r="C327" s="1"/>
      <c r="D327" s="1"/>
      <c r="E327" s="50" t="s">
        <v>341</v>
      </c>
      <c r="F327" s="1"/>
      <c r="G327" s="1"/>
      <c r="H327" s="40"/>
      <c r="I327" s="1"/>
      <c r="J327" s="40"/>
      <c r="K327" s="1"/>
      <c r="L327" s="1"/>
      <c r="M327" s="13"/>
      <c r="N327" s="2"/>
      <c r="O327" s="2"/>
      <c r="P327" s="2"/>
      <c r="Q327" s="2"/>
    </row>
    <row r="328">
      <c r="A328" s="10"/>
      <c r="B328" s="49" t="s">
        <v>50</v>
      </c>
      <c r="C328" s="1"/>
      <c r="D328" s="1"/>
      <c r="E328" s="50" t="s">
        <v>342</v>
      </c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>
      <c r="A329" s="10"/>
      <c r="B329" s="49" t="s">
        <v>52</v>
      </c>
      <c r="C329" s="1"/>
      <c r="D329" s="1"/>
      <c r="E329" s="50" t="s">
        <v>279</v>
      </c>
      <c r="F329" s="1"/>
      <c r="G329" s="1"/>
      <c r="H329" s="40"/>
      <c r="I329" s="1"/>
      <c r="J329" s="40"/>
      <c r="K329" s="1"/>
      <c r="L329" s="1"/>
      <c r="M329" s="13"/>
      <c r="N329" s="2"/>
      <c r="O329" s="2"/>
      <c r="P329" s="2"/>
      <c r="Q329" s="2"/>
    </row>
    <row r="330" thickBot="1">
      <c r="A330" s="10"/>
      <c r="B330" s="51" t="s">
        <v>54</v>
      </c>
      <c r="C330" s="52"/>
      <c r="D330" s="52"/>
      <c r="E330" s="53" t="s">
        <v>55</v>
      </c>
      <c r="F330" s="52"/>
      <c r="G330" s="52"/>
      <c r="H330" s="54"/>
      <c r="I330" s="52"/>
      <c r="J330" s="54"/>
      <c r="K330" s="52"/>
      <c r="L330" s="52"/>
      <c r="M330" s="13"/>
      <c r="N330" s="2"/>
      <c r="O330" s="2"/>
      <c r="P330" s="2"/>
      <c r="Q330" s="2"/>
    </row>
    <row r="331" thickTop="1">
      <c r="A331" s="10"/>
      <c r="B331" s="41">
        <v>58</v>
      </c>
      <c r="C331" s="42" t="s">
        <v>343</v>
      </c>
      <c r="D331" s="42" t="s">
        <v>7</v>
      </c>
      <c r="E331" s="42" t="s">
        <v>344</v>
      </c>
      <c r="F331" s="42" t="s">
        <v>7</v>
      </c>
      <c r="G331" s="43" t="s">
        <v>131</v>
      </c>
      <c r="H331" s="55">
        <v>51.409999999999997</v>
      </c>
      <c r="I331" s="56">
        <v>0</v>
      </c>
      <c r="J331" s="57">
        <f>ROUND(H331*I331,2)</f>
        <v>0</v>
      </c>
      <c r="K331" s="58">
        <v>0.20999999999999999</v>
      </c>
      <c r="L331" s="59">
        <f>ROUND(J331*1.21,2)</f>
        <v>0</v>
      </c>
      <c r="M331" s="13"/>
      <c r="N331" s="2"/>
      <c r="O331" s="2"/>
      <c r="P331" s="2"/>
      <c r="Q331" s="33">
        <f>IF(ISNUMBER(K331),IF(H331&gt;0,IF(I331&gt;0,J331,0),0),0)</f>
        <v>0</v>
      </c>
      <c r="R331" s="9">
        <f>IF(ISNUMBER(K331)=FALSE,J331,0)</f>
        <v>0</v>
      </c>
    </row>
    <row r="332">
      <c r="A332" s="10"/>
      <c r="B332" s="49" t="s">
        <v>48</v>
      </c>
      <c r="C332" s="1"/>
      <c r="D332" s="1"/>
      <c r="E332" s="50" t="s">
        <v>345</v>
      </c>
      <c r="F332" s="1"/>
      <c r="G332" s="1"/>
      <c r="H332" s="40"/>
      <c r="I332" s="1"/>
      <c r="J332" s="40"/>
      <c r="K332" s="1"/>
      <c r="L332" s="1"/>
      <c r="M332" s="13"/>
      <c r="N332" s="2"/>
      <c r="O332" s="2"/>
      <c r="P332" s="2"/>
      <c r="Q332" s="2"/>
    </row>
    <row r="333">
      <c r="A333" s="10"/>
      <c r="B333" s="49" t="s">
        <v>50</v>
      </c>
      <c r="C333" s="1"/>
      <c r="D333" s="1"/>
      <c r="E333" s="50" t="s">
        <v>346</v>
      </c>
      <c r="F333" s="1"/>
      <c r="G333" s="1"/>
      <c r="H333" s="40"/>
      <c r="I333" s="1"/>
      <c r="J333" s="40"/>
      <c r="K333" s="1"/>
      <c r="L333" s="1"/>
      <c r="M333" s="13"/>
      <c r="N333" s="2"/>
      <c r="O333" s="2"/>
      <c r="P333" s="2"/>
      <c r="Q333" s="2"/>
    </row>
    <row r="334">
      <c r="A334" s="10"/>
      <c r="B334" s="49" t="s">
        <v>52</v>
      </c>
      <c r="C334" s="1"/>
      <c r="D334" s="1"/>
      <c r="E334" s="50" t="s">
        <v>347</v>
      </c>
      <c r="F334" s="1"/>
      <c r="G334" s="1"/>
      <c r="H334" s="40"/>
      <c r="I334" s="1"/>
      <c r="J334" s="40"/>
      <c r="K334" s="1"/>
      <c r="L334" s="1"/>
      <c r="M334" s="13"/>
      <c r="N334" s="2"/>
      <c r="O334" s="2"/>
      <c r="P334" s="2"/>
      <c r="Q334" s="2"/>
    </row>
    <row r="335" thickBot="1">
      <c r="A335" s="10"/>
      <c r="B335" s="51" t="s">
        <v>54</v>
      </c>
      <c r="C335" s="52"/>
      <c r="D335" s="52"/>
      <c r="E335" s="53" t="s">
        <v>55</v>
      </c>
      <c r="F335" s="52"/>
      <c r="G335" s="52"/>
      <c r="H335" s="54"/>
      <c r="I335" s="52"/>
      <c r="J335" s="54"/>
      <c r="K335" s="52"/>
      <c r="L335" s="52"/>
      <c r="M335" s="13"/>
      <c r="N335" s="2"/>
      <c r="O335" s="2"/>
      <c r="P335" s="2"/>
      <c r="Q335" s="2"/>
    </row>
    <row r="336" thickTop="1">
      <c r="A336" s="10"/>
      <c r="B336" s="41">
        <v>59</v>
      </c>
      <c r="C336" s="42" t="s">
        <v>348</v>
      </c>
      <c r="D336" s="42" t="s">
        <v>7</v>
      </c>
      <c r="E336" s="42" t="s">
        <v>349</v>
      </c>
      <c r="F336" s="42" t="s">
        <v>7</v>
      </c>
      <c r="G336" s="43" t="s">
        <v>131</v>
      </c>
      <c r="H336" s="55">
        <v>63</v>
      </c>
      <c r="I336" s="56">
        <v>0</v>
      </c>
      <c r="J336" s="57">
        <f>ROUND(H336*I336,2)</f>
        <v>0</v>
      </c>
      <c r="K336" s="58">
        <v>0.20999999999999999</v>
      </c>
      <c r="L336" s="59">
        <f>ROUND(J336*1.21,2)</f>
        <v>0</v>
      </c>
      <c r="M336" s="13"/>
      <c r="N336" s="2"/>
      <c r="O336" s="2"/>
      <c r="P336" s="2"/>
      <c r="Q336" s="33">
        <f>IF(ISNUMBER(K336),IF(H336&gt;0,IF(I336&gt;0,J336,0),0),0)</f>
        <v>0</v>
      </c>
      <c r="R336" s="9">
        <f>IF(ISNUMBER(K336)=FALSE,J336,0)</f>
        <v>0</v>
      </c>
    </row>
    <row r="337">
      <c r="A337" s="10"/>
      <c r="B337" s="49" t="s">
        <v>48</v>
      </c>
      <c r="C337" s="1"/>
      <c r="D337" s="1"/>
      <c r="E337" s="50" t="s">
        <v>350</v>
      </c>
      <c r="F337" s="1"/>
      <c r="G337" s="1"/>
      <c r="H337" s="40"/>
      <c r="I337" s="1"/>
      <c r="J337" s="40"/>
      <c r="K337" s="1"/>
      <c r="L337" s="1"/>
      <c r="M337" s="13"/>
      <c r="N337" s="2"/>
      <c r="O337" s="2"/>
      <c r="P337" s="2"/>
      <c r="Q337" s="2"/>
    </row>
    <row r="338">
      <c r="A338" s="10"/>
      <c r="B338" s="49" t="s">
        <v>50</v>
      </c>
      <c r="C338" s="1"/>
      <c r="D338" s="1"/>
      <c r="E338" s="50" t="s">
        <v>351</v>
      </c>
      <c r="F338" s="1"/>
      <c r="G338" s="1"/>
      <c r="H338" s="40"/>
      <c r="I338" s="1"/>
      <c r="J338" s="40"/>
      <c r="K338" s="1"/>
      <c r="L338" s="1"/>
      <c r="M338" s="13"/>
      <c r="N338" s="2"/>
      <c r="O338" s="2"/>
      <c r="P338" s="2"/>
      <c r="Q338" s="2"/>
    </row>
    <row r="339">
      <c r="A339" s="10"/>
      <c r="B339" s="49" t="s">
        <v>52</v>
      </c>
      <c r="C339" s="1"/>
      <c r="D339" s="1"/>
      <c r="E339" s="50" t="s">
        <v>352</v>
      </c>
      <c r="F339" s="1"/>
      <c r="G339" s="1"/>
      <c r="H339" s="40"/>
      <c r="I339" s="1"/>
      <c r="J339" s="40"/>
      <c r="K339" s="1"/>
      <c r="L339" s="1"/>
      <c r="M339" s="13"/>
      <c r="N339" s="2"/>
      <c r="O339" s="2"/>
      <c r="P339" s="2"/>
      <c r="Q339" s="2"/>
    </row>
    <row r="340" thickBot="1">
      <c r="A340" s="10"/>
      <c r="B340" s="51" t="s">
        <v>54</v>
      </c>
      <c r="C340" s="52"/>
      <c r="D340" s="52"/>
      <c r="E340" s="53" t="s">
        <v>55</v>
      </c>
      <c r="F340" s="52"/>
      <c r="G340" s="52"/>
      <c r="H340" s="54"/>
      <c r="I340" s="52"/>
      <c r="J340" s="54"/>
      <c r="K340" s="52"/>
      <c r="L340" s="52"/>
      <c r="M340" s="13"/>
      <c r="N340" s="2"/>
      <c r="O340" s="2"/>
      <c r="P340" s="2"/>
      <c r="Q340" s="2"/>
    </row>
    <row r="341" thickTop="1">
      <c r="A341" s="10"/>
      <c r="B341" s="41">
        <v>60</v>
      </c>
      <c r="C341" s="42" t="s">
        <v>353</v>
      </c>
      <c r="D341" s="42" t="s">
        <v>7</v>
      </c>
      <c r="E341" s="42" t="s">
        <v>354</v>
      </c>
      <c r="F341" s="42" t="s">
        <v>7</v>
      </c>
      <c r="G341" s="43" t="s">
        <v>131</v>
      </c>
      <c r="H341" s="55">
        <v>3.286</v>
      </c>
      <c r="I341" s="56">
        <v>0</v>
      </c>
      <c r="J341" s="57">
        <f>ROUND(H341*I341,2)</f>
        <v>0</v>
      </c>
      <c r="K341" s="58">
        <v>0.20999999999999999</v>
      </c>
      <c r="L341" s="59">
        <f>ROUND(J341*1.21,2)</f>
        <v>0</v>
      </c>
      <c r="M341" s="13"/>
      <c r="N341" s="2"/>
      <c r="O341" s="2"/>
      <c r="P341" s="2"/>
      <c r="Q341" s="33">
        <f>IF(ISNUMBER(K341),IF(H341&gt;0,IF(I341&gt;0,J341,0),0),0)</f>
        <v>0</v>
      </c>
      <c r="R341" s="9">
        <f>IF(ISNUMBER(K341)=FALSE,J341,0)</f>
        <v>0</v>
      </c>
    </row>
    <row r="342">
      <c r="A342" s="10"/>
      <c r="B342" s="49" t="s">
        <v>48</v>
      </c>
      <c r="C342" s="1"/>
      <c r="D342" s="1"/>
      <c r="E342" s="50" t="s">
        <v>355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>
      <c r="A343" s="10"/>
      <c r="B343" s="49" t="s">
        <v>50</v>
      </c>
      <c r="C343" s="1"/>
      <c r="D343" s="1"/>
      <c r="E343" s="50" t="s">
        <v>356</v>
      </c>
      <c r="F343" s="1"/>
      <c r="G343" s="1"/>
      <c r="H343" s="40"/>
      <c r="I343" s="1"/>
      <c r="J343" s="40"/>
      <c r="K343" s="1"/>
      <c r="L343" s="1"/>
      <c r="M343" s="13"/>
      <c r="N343" s="2"/>
      <c r="O343" s="2"/>
      <c r="P343" s="2"/>
      <c r="Q343" s="2"/>
    </row>
    <row r="344">
      <c r="A344" s="10"/>
      <c r="B344" s="49" t="s">
        <v>52</v>
      </c>
      <c r="C344" s="1"/>
      <c r="D344" s="1"/>
      <c r="E344" s="50" t="s">
        <v>357</v>
      </c>
      <c r="F344" s="1"/>
      <c r="G344" s="1"/>
      <c r="H344" s="40"/>
      <c r="I344" s="1"/>
      <c r="J344" s="40"/>
      <c r="K344" s="1"/>
      <c r="L344" s="1"/>
      <c r="M344" s="13"/>
      <c r="N344" s="2"/>
      <c r="O344" s="2"/>
      <c r="P344" s="2"/>
      <c r="Q344" s="2"/>
    </row>
    <row r="345" thickBot="1">
      <c r="A345" s="10"/>
      <c r="B345" s="51" t="s">
        <v>54</v>
      </c>
      <c r="C345" s="52"/>
      <c r="D345" s="52"/>
      <c r="E345" s="53" t="s">
        <v>55</v>
      </c>
      <c r="F345" s="52"/>
      <c r="G345" s="52"/>
      <c r="H345" s="54"/>
      <c r="I345" s="52"/>
      <c r="J345" s="54"/>
      <c r="K345" s="52"/>
      <c r="L345" s="52"/>
      <c r="M345" s="13"/>
      <c r="N345" s="2"/>
      <c r="O345" s="2"/>
      <c r="P345" s="2"/>
      <c r="Q345" s="2"/>
    </row>
    <row r="346" thickTop="1">
      <c r="A346" s="10"/>
      <c r="B346" s="41">
        <v>61</v>
      </c>
      <c r="C346" s="42" t="s">
        <v>358</v>
      </c>
      <c r="D346" s="42" t="s">
        <v>7</v>
      </c>
      <c r="E346" s="42" t="s">
        <v>359</v>
      </c>
      <c r="F346" s="42" t="s">
        <v>7</v>
      </c>
      <c r="G346" s="43" t="s">
        <v>131</v>
      </c>
      <c r="H346" s="55">
        <v>1.2</v>
      </c>
      <c r="I346" s="56">
        <v>0</v>
      </c>
      <c r="J346" s="57">
        <f>ROUND(H346*I346,2)</f>
        <v>0</v>
      </c>
      <c r="K346" s="58">
        <v>0.20999999999999999</v>
      </c>
      <c r="L346" s="59">
        <f>ROUND(J346*1.21,2)</f>
        <v>0</v>
      </c>
      <c r="M346" s="13"/>
      <c r="N346" s="2"/>
      <c r="O346" s="2"/>
      <c r="P346" s="2"/>
      <c r="Q346" s="33">
        <f>IF(ISNUMBER(K346),IF(H346&gt;0,IF(I346&gt;0,J346,0),0),0)</f>
        <v>0</v>
      </c>
      <c r="R346" s="9">
        <f>IF(ISNUMBER(K346)=FALSE,J346,0)</f>
        <v>0</v>
      </c>
    </row>
    <row r="347">
      <c r="A347" s="10"/>
      <c r="B347" s="49" t="s">
        <v>48</v>
      </c>
      <c r="C347" s="1"/>
      <c r="D347" s="1"/>
      <c r="E347" s="50" t="s">
        <v>360</v>
      </c>
      <c r="F347" s="1"/>
      <c r="G347" s="1"/>
      <c r="H347" s="40"/>
      <c r="I347" s="1"/>
      <c r="J347" s="40"/>
      <c r="K347" s="1"/>
      <c r="L347" s="1"/>
      <c r="M347" s="13"/>
      <c r="N347" s="2"/>
      <c r="O347" s="2"/>
      <c r="P347" s="2"/>
      <c r="Q347" s="2"/>
    </row>
    <row r="348">
      <c r="A348" s="10"/>
      <c r="B348" s="49" t="s">
        <v>50</v>
      </c>
      <c r="C348" s="1"/>
      <c r="D348" s="1"/>
      <c r="E348" s="50" t="s">
        <v>361</v>
      </c>
      <c r="F348" s="1"/>
      <c r="G348" s="1"/>
      <c r="H348" s="40"/>
      <c r="I348" s="1"/>
      <c r="J348" s="40"/>
      <c r="K348" s="1"/>
      <c r="L348" s="1"/>
      <c r="M348" s="13"/>
      <c r="N348" s="2"/>
      <c r="O348" s="2"/>
      <c r="P348" s="2"/>
      <c r="Q348" s="2"/>
    </row>
    <row r="349">
      <c r="A349" s="10"/>
      <c r="B349" s="49" t="s">
        <v>52</v>
      </c>
      <c r="C349" s="1"/>
      <c r="D349" s="1"/>
      <c r="E349" s="50" t="s">
        <v>362</v>
      </c>
      <c r="F349" s="1"/>
      <c r="G349" s="1"/>
      <c r="H349" s="40"/>
      <c r="I349" s="1"/>
      <c r="J349" s="40"/>
      <c r="K349" s="1"/>
      <c r="L349" s="1"/>
      <c r="M349" s="13"/>
      <c r="N349" s="2"/>
      <c r="O349" s="2"/>
      <c r="P349" s="2"/>
      <c r="Q349" s="2"/>
    </row>
    <row r="350" thickBot="1">
      <c r="A350" s="10"/>
      <c r="B350" s="51" t="s">
        <v>54</v>
      </c>
      <c r="C350" s="52"/>
      <c r="D350" s="52"/>
      <c r="E350" s="53" t="s">
        <v>55</v>
      </c>
      <c r="F350" s="52"/>
      <c r="G350" s="52"/>
      <c r="H350" s="54"/>
      <c r="I350" s="52"/>
      <c r="J350" s="54"/>
      <c r="K350" s="52"/>
      <c r="L350" s="52"/>
      <c r="M350" s="13"/>
      <c r="N350" s="2"/>
      <c r="O350" s="2"/>
      <c r="P350" s="2"/>
      <c r="Q350" s="2"/>
    </row>
    <row r="351" thickTop="1" thickBot="1" ht="25" customHeight="1">
      <c r="A351" s="10"/>
      <c r="B351" s="1"/>
      <c r="C351" s="60">
        <v>4</v>
      </c>
      <c r="D351" s="1"/>
      <c r="E351" s="60" t="s">
        <v>94</v>
      </c>
      <c r="F351" s="1"/>
      <c r="G351" s="61" t="s">
        <v>79</v>
      </c>
      <c r="H351" s="62">
        <f>J321+J326+J331+J336+J341+J346</f>
        <v>0</v>
      </c>
      <c r="I351" s="61" t="s">
        <v>80</v>
      </c>
      <c r="J351" s="63">
        <f>(L351-H351)</f>
        <v>0</v>
      </c>
      <c r="K351" s="61" t="s">
        <v>81</v>
      </c>
      <c r="L351" s="64">
        <f>ROUND((J321+J326+J331+J336+J341+J346)*1.21,2)</f>
        <v>0</v>
      </c>
      <c r="M351" s="13"/>
      <c r="N351" s="2"/>
      <c r="O351" s="2"/>
      <c r="P351" s="2"/>
      <c r="Q351" s="33">
        <f>0+Q321+Q326+Q331+Q336+Q341+Q346</f>
        <v>0</v>
      </c>
      <c r="R351" s="9">
        <f>0+R321+R326+R331+R336+R341+R346</f>
        <v>0</v>
      </c>
      <c r="S351" s="65">
        <f>Q351*(1+J351)+R351</f>
        <v>0</v>
      </c>
    </row>
    <row r="352" thickTop="1" thickBot="1" ht="25" customHeight="1">
      <c r="A352" s="10"/>
      <c r="B352" s="66"/>
      <c r="C352" s="66"/>
      <c r="D352" s="66"/>
      <c r="E352" s="66"/>
      <c r="F352" s="66"/>
      <c r="G352" s="67" t="s">
        <v>82</v>
      </c>
      <c r="H352" s="68">
        <f>0+J321+J326+J331+J336+J341+J346</f>
        <v>0</v>
      </c>
      <c r="I352" s="67" t="s">
        <v>83</v>
      </c>
      <c r="J352" s="69">
        <f>0+J351</f>
        <v>0</v>
      </c>
      <c r="K352" s="67" t="s">
        <v>84</v>
      </c>
      <c r="L352" s="70">
        <f>0+L351</f>
        <v>0</v>
      </c>
      <c r="M352" s="13"/>
      <c r="N352" s="2"/>
      <c r="O352" s="2"/>
      <c r="P352" s="2"/>
      <c r="Q352" s="2"/>
    </row>
    <row r="353" ht="40" customHeight="1">
      <c r="A353" s="10"/>
      <c r="B353" s="75" t="s">
        <v>363</v>
      </c>
      <c r="C353" s="1"/>
      <c r="D353" s="1"/>
      <c r="E353" s="1"/>
      <c r="F353" s="1"/>
      <c r="G353" s="1"/>
      <c r="H353" s="40"/>
      <c r="I353" s="1"/>
      <c r="J353" s="40"/>
      <c r="K353" s="1"/>
      <c r="L353" s="1"/>
      <c r="M353" s="13"/>
      <c r="N353" s="2"/>
      <c r="O353" s="2"/>
      <c r="P353" s="2"/>
      <c r="Q353" s="2"/>
    </row>
    <row r="354">
      <c r="A354" s="10"/>
      <c r="B354" s="41">
        <v>62</v>
      </c>
      <c r="C354" s="42" t="s">
        <v>364</v>
      </c>
      <c r="D354" s="42"/>
      <c r="E354" s="42" t="s">
        <v>365</v>
      </c>
      <c r="F354" s="42" t="s">
        <v>7</v>
      </c>
      <c r="G354" s="43" t="s">
        <v>131</v>
      </c>
      <c r="H354" s="44">
        <v>10.5</v>
      </c>
      <c r="I354" s="45">
        <v>0</v>
      </c>
      <c r="J354" s="46">
        <f>ROUND(H354*I354,2)</f>
        <v>0</v>
      </c>
      <c r="K354" s="47">
        <v>0.20999999999999999</v>
      </c>
      <c r="L354" s="48">
        <f>ROUND(J354*1.21,2)</f>
        <v>0</v>
      </c>
      <c r="M354" s="13"/>
      <c r="N354" s="2"/>
      <c r="O354" s="2"/>
      <c r="P354" s="2"/>
      <c r="Q354" s="33">
        <f>IF(ISNUMBER(K354),IF(H354&gt;0,IF(I354&gt;0,J354,0),0),0)</f>
        <v>0</v>
      </c>
      <c r="R354" s="9">
        <f>IF(ISNUMBER(K354)=FALSE,J354,0)</f>
        <v>0</v>
      </c>
    </row>
    <row r="355">
      <c r="A355" s="10"/>
      <c r="B355" s="49" t="s">
        <v>48</v>
      </c>
      <c r="C355" s="1"/>
      <c r="D355" s="1"/>
      <c r="E355" s="50" t="s">
        <v>366</v>
      </c>
      <c r="F355" s="1"/>
      <c r="G355" s="1"/>
      <c r="H355" s="40"/>
      <c r="I355" s="1"/>
      <c r="J355" s="40"/>
      <c r="K355" s="1"/>
      <c r="L355" s="1"/>
      <c r="M355" s="13"/>
      <c r="N355" s="2"/>
      <c r="O355" s="2"/>
      <c r="P355" s="2"/>
      <c r="Q355" s="2"/>
    </row>
    <row r="356">
      <c r="A356" s="10"/>
      <c r="B356" s="49" t="s">
        <v>50</v>
      </c>
      <c r="C356" s="1"/>
      <c r="D356" s="1"/>
      <c r="E356" s="50" t="s">
        <v>367</v>
      </c>
      <c r="F356" s="1"/>
      <c r="G356" s="1"/>
      <c r="H356" s="40"/>
      <c r="I356" s="1"/>
      <c r="J356" s="40"/>
      <c r="K356" s="1"/>
      <c r="L356" s="1"/>
      <c r="M356" s="13"/>
      <c r="N356" s="2"/>
      <c r="O356" s="2"/>
      <c r="P356" s="2"/>
      <c r="Q356" s="2"/>
    </row>
    <row r="357">
      <c r="A357" s="10"/>
      <c r="B357" s="49" t="s">
        <v>52</v>
      </c>
      <c r="C357" s="1"/>
      <c r="D357" s="1"/>
      <c r="E357" s="50" t="s">
        <v>368</v>
      </c>
      <c r="F357" s="1"/>
      <c r="G357" s="1"/>
      <c r="H357" s="40"/>
      <c r="I357" s="1"/>
      <c r="J357" s="40"/>
      <c r="K357" s="1"/>
      <c r="L357" s="1"/>
      <c r="M357" s="13"/>
      <c r="N357" s="2"/>
      <c r="O357" s="2"/>
      <c r="P357" s="2"/>
      <c r="Q357" s="2"/>
    </row>
    <row r="358" thickBot="1">
      <c r="A358" s="10"/>
      <c r="B358" s="51" t="s">
        <v>54</v>
      </c>
      <c r="C358" s="52"/>
      <c r="D358" s="52"/>
      <c r="E358" s="53" t="s">
        <v>55</v>
      </c>
      <c r="F358" s="52"/>
      <c r="G358" s="52"/>
      <c r="H358" s="54"/>
      <c r="I358" s="52"/>
      <c r="J358" s="54"/>
      <c r="K358" s="52"/>
      <c r="L358" s="52"/>
      <c r="M358" s="13"/>
      <c r="N358" s="2"/>
      <c r="O358" s="2"/>
      <c r="P358" s="2"/>
      <c r="Q358" s="2"/>
    </row>
    <row r="359" thickTop="1">
      <c r="A359" s="10"/>
      <c r="B359" s="41">
        <v>63</v>
      </c>
      <c r="C359" s="42" t="s">
        <v>369</v>
      </c>
      <c r="D359" s="42" t="s">
        <v>100</v>
      </c>
      <c r="E359" s="42" t="s">
        <v>370</v>
      </c>
      <c r="F359" s="42" t="s">
        <v>7</v>
      </c>
      <c r="G359" s="43" t="s">
        <v>145</v>
      </c>
      <c r="H359" s="55">
        <v>321.35000000000002</v>
      </c>
      <c r="I359" s="56">
        <v>0</v>
      </c>
      <c r="J359" s="57">
        <f>ROUND(H359*I359,2)</f>
        <v>0</v>
      </c>
      <c r="K359" s="58">
        <v>0.20999999999999999</v>
      </c>
      <c r="L359" s="59">
        <f>ROUND(J359*1.21,2)</f>
        <v>0</v>
      </c>
      <c r="M359" s="13"/>
      <c r="N359" s="2"/>
      <c r="O359" s="2"/>
      <c r="P359" s="2"/>
      <c r="Q359" s="33">
        <f>IF(ISNUMBER(K359),IF(H359&gt;0,IF(I359&gt;0,J359,0),0),0)</f>
        <v>0</v>
      </c>
      <c r="R359" s="9">
        <f>IF(ISNUMBER(K359)=FALSE,J359,0)</f>
        <v>0</v>
      </c>
    </row>
    <row r="360">
      <c r="A360" s="10"/>
      <c r="B360" s="49" t="s">
        <v>48</v>
      </c>
      <c r="C360" s="1"/>
      <c r="D360" s="1"/>
      <c r="E360" s="50" t="s">
        <v>371</v>
      </c>
      <c r="F360" s="1"/>
      <c r="G360" s="1"/>
      <c r="H360" s="40"/>
      <c r="I360" s="1"/>
      <c r="J360" s="40"/>
      <c r="K360" s="1"/>
      <c r="L360" s="1"/>
      <c r="M360" s="13"/>
      <c r="N360" s="2"/>
      <c r="O360" s="2"/>
      <c r="P360" s="2"/>
      <c r="Q360" s="2"/>
    </row>
    <row r="361">
      <c r="A361" s="10"/>
      <c r="B361" s="49" t="s">
        <v>50</v>
      </c>
      <c r="C361" s="1"/>
      <c r="D361" s="1"/>
      <c r="E361" s="50" t="s">
        <v>372</v>
      </c>
      <c r="F361" s="1"/>
      <c r="G361" s="1"/>
      <c r="H361" s="40"/>
      <c r="I361" s="1"/>
      <c r="J361" s="40"/>
      <c r="K361" s="1"/>
      <c r="L361" s="1"/>
      <c r="M361" s="13"/>
      <c r="N361" s="2"/>
      <c r="O361" s="2"/>
      <c r="P361" s="2"/>
      <c r="Q361" s="2"/>
    </row>
    <row r="362">
      <c r="A362" s="10"/>
      <c r="B362" s="49" t="s">
        <v>52</v>
      </c>
      <c r="C362" s="1"/>
      <c r="D362" s="1"/>
      <c r="E362" s="50" t="s">
        <v>368</v>
      </c>
      <c r="F362" s="1"/>
      <c r="G362" s="1"/>
      <c r="H362" s="40"/>
      <c r="I362" s="1"/>
      <c r="J362" s="40"/>
      <c r="K362" s="1"/>
      <c r="L362" s="1"/>
      <c r="M362" s="13"/>
      <c r="N362" s="2"/>
      <c r="O362" s="2"/>
      <c r="P362" s="2"/>
      <c r="Q362" s="2"/>
    </row>
    <row r="363" thickBot="1">
      <c r="A363" s="10"/>
      <c r="B363" s="51" t="s">
        <v>54</v>
      </c>
      <c r="C363" s="52"/>
      <c r="D363" s="52"/>
      <c r="E363" s="53" t="s">
        <v>55</v>
      </c>
      <c r="F363" s="52"/>
      <c r="G363" s="52"/>
      <c r="H363" s="54"/>
      <c r="I363" s="52"/>
      <c r="J363" s="54"/>
      <c r="K363" s="52"/>
      <c r="L363" s="52"/>
      <c r="M363" s="13"/>
      <c r="N363" s="2"/>
      <c r="O363" s="2"/>
      <c r="P363" s="2"/>
      <c r="Q363" s="2"/>
    </row>
    <row r="364" thickTop="1">
      <c r="A364" s="10"/>
      <c r="B364" s="41">
        <v>64</v>
      </c>
      <c r="C364" s="42" t="s">
        <v>369</v>
      </c>
      <c r="D364" s="42" t="s">
        <v>106</v>
      </c>
      <c r="E364" s="42" t="s">
        <v>370</v>
      </c>
      <c r="F364" s="42" t="s">
        <v>7</v>
      </c>
      <c r="G364" s="43" t="s">
        <v>145</v>
      </c>
      <c r="H364" s="55">
        <v>321.35000000000002</v>
      </c>
      <c r="I364" s="56">
        <v>0</v>
      </c>
      <c r="J364" s="57">
        <f>ROUND(H364*I364,2)</f>
        <v>0</v>
      </c>
      <c r="K364" s="58">
        <v>0.20999999999999999</v>
      </c>
      <c r="L364" s="59">
        <f>ROUND(J364*1.21,2)</f>
        <v>0</v>
      </c>
      <c r="M364" s="13"/>
      <c r="N364" s="2"/>
      <c r="O364" s="2"/>
      <c r="P364" s="2"/>
      <c r="Q364" s="33">
        <f>IF(ISNUMBER(K364),IF(H364&gt;0,IF(I364&gt;0,J364,0),0),0)</f>
        <v>0</v>
      </c>
      <c r="R364" s="9">
        <f>IF(ISNUMBER(K364)=FALSE,J364,0)</f>
        <v>0</v>
      </c>
    </row>
    <row r="365">
      <c r="A365" s="10"/>
      <c r="B365" s="49" t="s">
        <v>48</v>
      </c>
      <c r="C365" s="1"/>
      <c r="D365" s="1"/>
      <c r="E365" s="50" t="s">
        <v>373</v>
      </c>
      <c r="F365" s="1"/>
      <c r="G365" s="1"/>
      <c r="H365" s="40"/>
      <c r="I365" s="1"/>
      <c r="J365" s="40"/>
      <c r="K365" s="1"/>
      <c r="L365" s="1"/>
      <c r="M365" s="13"/>
      <c r="N365" s="2"/>
      <c r="O365" s="2"/>
      <c r="P365" s="2"/>
      <c r="Q365" s="2"/>
    </row>
    <row r="366">
      <c r="A366" s="10"/>
      <c r="B366" s="49" t="s">
        <v>50</v>
      </c>
      <c r="C366" s="1"/>
      <c r="D366" s="1"/>
      <c r="E366" s="50" t="s">
        <v>372</v>
      </c>
      <c r="F366" s="1"/>
      <c r="G366" s="1"/>
      <c r="H366" s="40"/>
      <c r="I366" s="1"/>
      <c r="J366" s="40"/>
      <c r="K366" s="1"/>
      <c r="L366" s="1"/>
      <c r="M366" s="13"/>
      <c r="N366" s="2"/>
      <c r="O366" s="2"/>
      <c r="P366" s="2"/>
      <c r="Q366" s="2"/>
    </row>
    <row r="367">
      <c r="A367" s="10"/>
      <c r="B367" s="49" t="s">
        <v>52</v>
      </c>
      <c r="C367" s="1"/>
      <c r="D367" s="1"/>
      <c r="E367" s="50" t="s">
        <v>368</v>
      </c>
      <c r="F367" s="1"/>
      <c r="G367" s="1"/>
      <c r="H367" s="40"/>
      <c r="I367" s="1"/>
      <c r="J367" s="40"/>
      <c r="K367" s="1"/>
      <c r="L367" s="1"/>
      <c r="M367" s="13"/>
      <c r="N367" s="2"/>
      <c r="O367" s="2"/>
      <c r="P367" s="2"/>
      <c r="Q367" s="2"/>
    </row>
    <row r="368" thickBot="1">
      <c r="A368" s="10"/>
      <c r="B368" s="51" t="s">
        <v>54</v>
      </c>
      <c r="C368" s="52"/>
      <c r="D368" s="52"/>
      <c r="E368" s="53" t="s">
        <v>55</v>
      </c>
      <c r="F368" s="52"/>
      <c r="G368" s="52"/>
      <c r="H368" s="54"/>
      <c r="I368" s="52"/>
      <c r="J368" s="54"/>
      <c r="K368" s="52"/>
      <c r="L368" s="52"/>
      <c r="M368" s="13"/>
      <c r="N368" s="2"/>
      <c r="O368" s="2"/>
      <c r="P368" s="2"/>
      <c r="Q368" s="2"/>
    </row>
    <row r="369" thickTop="1">
      <c r="A369" s="10"/>
      <c r="B369" s="41">
        <v>65</v>
      </c>
      <c r="C369" s="42" t="s">
        <v>374</v>
      </c>
      <c r="D369" s="42"/>
      <c r="E369" s="42" t="s">
        <v>375</v>
      </c>
      <c r="F369" s="42" t="s">
        <v>7</v>
      </c>
      <c r="G369" s="43" t="s">
        <v>131</v>
      </c>
      <c r="H369" s="55">
        <v>12.9</v>
      </c>
      <c r="I369" s="56">
        <v>0</v>
      </c>
      <c r="J369" s="57">
        <f>ROUND(H369*I369,2)</f>
        <v>0</v>
      </c>
      <c r="K369" s="58">
        <v>0.20999999999999999</v>
      </c>
      <c r="L369" s="59">
        <f>ROUND(J369*1.21,2)</f>
        <v>0</v>
      </c>
      <c r="M369" s="13"/>
      <c r="N369" s="2"/>
      <c r="O369" s="2"/>
      <c r="P369" s="2"/>
      <c r="Q369" s="33">
        <f>IF(ISNUMBER(K369),IF(H369&gt;0,IF(I369&gt;0,J369,0),0),0)</f>
        <v>0</v>
      </c>
      <c r="R369" s="9">
        <f>IF(ISNUMBER(K369)=FALSE,J369,0)</f>
        <v>0</v>
      </c>
    </row>
    <row r="370">
      <c r="A370" s="10"/>
      <c r="B370" s="49" t="s">
        <v>48</v>
      </c>
      <c r="C370" s="1"/>
      <c r="D370" s="1"/>
      <c r="E370" s="50" t="s">
        <v>376</v>
      </c>
      <c r="F370" s="1"/>
      <c r="G370" s="1"/>
      <c r="H370" s="40"/>
      <c r="I370" s="1"/>
      <c r="J370" s="40"/>
      <c r="K370" s="1"/>
      <c r="L370" s="1"/>
      <c r="M370" s="13"/>
      <c r="N370" s="2"/>
      <c r="O370" s="2"/>
      <c r="P370" s="2"/>
      <c r="Q370" s="2"/>
    </row>
    <row r="371">
      <c r="A371" s="10"/>
      <c r="B371" s="49" t="s">
        <v>50</v>
      </c>
      <c r="C371" s="1"/>
      <c r="D371" s="1"/>
      <c r="E371" s="50" t="s">
        <v>377</v>
      </c>
      <c r="F371" s="1"/>
      <c r="G371" s="1"/>
      <c r="H371" s="40"/>
      <c r="I371" s="1"/>
      <c r="J371" s="40"/>
      <c r="K371" s="1"/>
      <c r="L371" s="1"/>
      <c r="M371" s="13"/>
      <c r="N371" s="2"/>
      <c r="O371" s="2"/>
      <c r="P371" s="2"/>
      <c r="Q371" s="2"/>
    </row>
    <row r="372">
      <c r="A372" s="10"/>
      <c r="B372" s="49" t="s">
        <v>52</v>
      </c>
      <c r="C372" s="1"/>
      <c r="D372" s="1"/>
      <c r="E372" s="50" t="s">
        <v>378</v>
      </c>
      <c r="F372" s="1"/>
      <c r="G372" s="1"/>
      <c r="H372" s="40"/>
      <c r="I372" s="1"/>
      <c r="J372" s="40"/>
      <c r="K372" s="1"/>
      <c r="L372" s="1"/>
      <c r="M372" s="13"/>
      <c r="N372" s="2"/>
      <c r="O372" s="2"/>
      <c r="P372" s="2"/>
      <c r="Q372" s="2"/>
    </row>
    <row r="373" thickBot="1">
      <c r="A373" s="10"/>
      <c r="B373" s="51" t="s">
        <v>54</v>
      </c>
      <c r="C373" s="52"/>
      <c r="D373" s="52"/>
      <c r="E373" s="53" t="s">
        <v>55</v>
      </c>
      <c r="F373" s="52"/>
      <c r="G373" s="52"/>
      <c r="H373" s="54"/>
      <c r="I373" s="52"/>
      <c r="J373" s="54"/>
      <c r="K373" s="52"/>
      <c r="L373" s="52"/>
      <c r="M373" s="13"/>
      <c r="N373" s="2"/>
      <c r="O373" s="2"/>
      <c r="P373" s="2"/>
      <c r="Q373" s="2"/>
    </row>
    <row r="374" thickTop="1">
      <c r="A374" s="10"/>
      <c r="B374" s="41">
        <v>66</v>
      </c>
      <c r="C374" s="42" t="s">
        <v>379</v>
      </c>
      <c r="D374" s="42" t="s">
        <v>7</v>
      </c>
      <c r="E374" s="42" t="s">
        <v>380</v>
      </c>
      <c r="F374" s="42" t="s">
        <v>7</v>
      </c>
      <c r="G374" s="43" t="s">
        <v>145</v>
      </c>
      <c r="H374" s="55">
        <v>321.35000000000002</v>
      </c>
      <c r="I374" s="56">
        <v>0</v>
      </c>
      <c r="J374" s="57">
        <f>ROUND(H374*I374,2)</f>
        <v>0</v>
      </c>
      <c r="K374" s="58">
        <v>0.20999999999999999</v>
      </c>
      <c r="L374" s="59">
        <f>ROUND(J374*1.21,2)</f>
        <v>0</v>
      </c>
      <c r="M374" s="13"/>
      <c r="N374" s="2"/>
      <c r="O374" s="2"/>
      <c r="P374" s="2"/>
      <c r="Q374" s="33">
        <f>IF(ISNUMBER(K374),IF(H374&gt;0,IF(I374&gt;0,J374,0),0),0)</f>
        <v>0</v>
      </c>
      <c r="R374" s="9">
        <f>IF(ISNUMBER(K374)=FALSE,J374,0)</f>
        <v>0</v>
      </c>
    </row>
    <row r="375">
      <c r="A375" s="10"/>
      <c r="B375" s="49" t="s">
        <v>48</v>
      </c>
      <c r="C375" s="1"/>
      <c r="D375" s="1"/>
      <c r="E375" s="50" t="s">
        <v>381</v>
      </c>
      <c r="F375" s="1"/>
      <c r="G375" s="1"/>
      <c r="H375" s="40"/>
      <c r="I375" s="1"/>
      <c r="J375" s="40"/>
      <c r="K375" s="1"/>
      <c r="L375" s="1"/>
      <c r="M375" s="13"/>
      <c r="N375" s="2"/>
      <c r="O375" s="2"/>
      <c r="P375" s="2"/>
      <c r="Q375" s="2"/>
    </row>
    <row r="376">
      <c r="A376" s="10"/>
      <c r="B376" s="49" t="s">
        <v>50</v>
      </c>
      <c r="C376" s="1"/>
      <c r="D376" s="1"/>
      <c r="E376" s="50" t="s">
        <v>382</v>
      </c>
      <c r="F376" s="1"/>
      <c r="G376" s="1"/>
      <c r="H376" s="40"/>
      <c r="I376" s="1"/>
      <c r="J376" s="40"/>
      <c r="K376" s="1"/>
      <c r="L376" s="1"/>
      <c r="M376" s="13"/>
      <c r="N376" s="2"/>
      <c r="O376" s="2"/>
      <c r="P376" s="2"/>
      <c r="Q376" s="2"/>
    </row>
    <row r="377">
      <c r="A377" s="10"/>
      <c r="B377" s="49" t="s">
        <v>52</v>
      </c>
      <c r="C377" s="1"/>
      <c r="D377" s="1"/>
      <c r="E377" s="50" t="s">
        <v>383</v>
      </c>
      <c r="F377" s="1"/>
      <c r="G377" s="1"/>
      <c r="H377" s="40"/>
      <c r="I377" s="1"/>
      <c r="J377" s="40"/>
      <c r="K377" s="1"/>
      <c r="L377" s="1"/>
      <c r="M377" s="13"/>
      <c r="N377" s="2"/>
      <c r="O377" s="2"/>
      <c r="P377" s="2"/>
      <c r="Q377" s="2"/>
    </row>
    <row r="378" thickBot="1">
      <c r="A378" s="10"/>
      <c r="B378" s="51" t="s">
        <v>54</v>
      </c>
      <c r="C378" s="52"/>
      <c r="D378" s="52"/>
      <c r="E378" s="53" t="s">
        <v>55</v>
      </c>
      <c r="F378" s="52"/>
      <c r="G378" s="52"/>
      <c r="H378" s="54"/>
      <c r="I378" s="52"/>
      <c r="J378" s="54"/>
      <c r="K378" s="52"/>
      <c r="L378" s="52"/>
      <c r="M378" s="13"/>
      <c r="N378" s="2"/>
      <c r="O378" s="2"/>
      <c r="P378" s="2"/>
      <c r="Q378" s="2"/>
    </row>
    <row r="379" thickTop="1">
      <c r="A379" s="10"/>
      <c r="B379" s="41">
        <v>67</v>
      </c>
      <c r="C379" s="42" t="s">
        <v>384</v>
      </c>
      <c r="D379" s="42" t="s">
        <v>7</v>
      </c>
      <c r="E379" s="42" t="s">
        <v>385</v>
      </c>
      <c r="F379" s="42" t="s">
        <v>7</v>
      </c>
      <c r="G379" s="43" t="s">
        <v>145</v>
      </c>
      <c r="H379" s="55">
        <v>699.35000000000002</v>
      </c>
      <c r="I379" s="56">
        <v>0</v>
      </c>
      <c r="J379" s="57">
        <f>ROUND(H379*I379,2)</f>
        <v>0</v>
      </c>
      <c r="K379" s="58">
        <v>0.20999999999999999</v>
      </c>
      <c r="L379" s="59">
        <f>ROUND(J379*1.21,2)</f>
        <v>0</v>
      </c>
      <c r="M379" s="13"/>
      <c r="N379" s="2"/>
      <c r="O379" s="2"/>
      <c r="P379" s="2"/>
      <c r="Q379" s="33">
        <f>IF(ISNUMBER(K379),IF(H379&gt;0,IF(I379&gt;0,J379,0),0),0)</f>
        <v>0</v>
      </c>
      <c r="R379" s="9">
        <f>IF(ISNUMBER(K379)=FALSE,J379,0)</f>
        <v>0</v>
      </c>
    </row>
    <row r="380">
      <c r="A380" s="10"/>
      <c r="B380" s="49" t="s">
        <v>48</v>
      </c>
      <c r="C380" s="1"/>
      <c r="D380" s="1"/>
      <c r="E380" s="50" t="s">
        <v>386</v>
      </c>
      <c r="F380" s="1"/>
      <c r="G380" s="1"/>
      <c r="H380" s="40"/>
      <c r="I380" s="1"/>
      <c r="J380" s="40"/>
      <c r="K380" s="1"/>
      <c r="L380" s="1"/>
      <c r="M380" s="13"/>
      <c r="N380" s="2"/>
      <c r="O380" s="2"/>
      <c r="P380" s="2"/>
      <c r="Q380" s="2"/>
    </row>
    <row r="381">
      <c r="A381" s="10"/>
      <c r="B381" s="49" t="s">
        <v>50</v>
      </c>
      <c r="C381" s="1"/>
      <c r="D381" s="1"/>
      <c r="E381" s="50" t="s">
        <v>387</v>
      </c>
      <c r="F381" s="1"/>
      <c r="G381" s="1"/>
      <c r="H381" s="40"/>
      <c r="I381" s="1"/>
      <c r="J381" s="40"/>
      <c r="K381" s="1"/>
      <c r="L381" s="1"/>
      <c r="M381" s="13"/>
      <c r="N381" s="2"/>
      <c r="O381" s="2"/>
      <c r="P381" s="2"/>
      <c r="Q381" s="2"/>
    </row>
    <row r="382">
      <c r="A382" s="10"/>
      <c r="B382" s="49" t="s">
        <v>52</v>
      </c>
      <c r="C382" s="1"/>
      <c r="D382" s="1"/>
      <c r="E382" s="50" t="s">
        <v>383</v>
      </c>
      <c r="F382" s="1"/>
      <c r="G382" s="1"/>
      <c r="H382" s="40"/>
      <c r="I382" s="1"/>
      <c r="J382" s="40"/>
      <c r="K382" s="1"/>
      <c r="L382" s="1"/>
      <c r="M382" s="13"/>
      <c r="N382" s="2"/>
      <c r="O382" s="2"/>
      <c r="P382" s="2"/>
      <c r="Q382" s="2"/>
    </row>
    <row r="383" thickBot="1">
      <c r="A383" s="10"/>
      <c r="B383" s="51" t="s">
        <v>54</v>
      </c>
      <c r="C383" s="52"/>
      <c r="D383" s="52"/>
      <c r="E383" s="53" t="s">
        <v>55</v>
      </c>
      <c r="F383" s="52"/>
      <c r="G383" s="52"/>
      <c r="H383" s="54"/>
      <c r="I383" s="52"/>
      <c r="J383" s="54"/>
      <c r="K383" s="52"/>
      <c r="L383" s="52"/>
      <c r="M383" s="13"/>
      <c r="N383" s="2"/>
      <c r="O383" s="2"/>
      <c r="P383" s="2"/>
      <c r="Q383" s="2"/>
    </row>
    <row r="384" thickTop="1">
      <c r="A384" s="10"/>
      <c r="B384" s="41">
        <v>68</v>
      </c>
      <c r="C384" s="42" t="s">
        <v>388</v>
      </c>
      <c r="D384" s="42" t="s">
        <v>7</v>
      </c>
      <c r="E384" s="42" t="s">
        <v>389</v>
      </c>
      <c r="F384" s="42" t="s">
        <v>7</v>
      </c>
      <c r="G384" s="43" t="s">
        <v>145</v>
      </c>
      <c r="H384" s="55">
        <v>378</v>
      </c>
      <c r="I384" s="56">
        <v>0</v>
      </c>
      <c r="J384" s="57">
        <f>ROUND(H384*I384,2)</f>
        <v>0</v>
      </c>
      <c r="K384" s="58">
        <v>0.20999999999999999</v>
      </c>
      <c r="L384" s="59">
        <f>ROUND(J384*1.21,2)</f>
        <v>0</v>
      </c>
      <c r="M384" s="13"/>
      <c r="N384" s="2"/>
      <c r="O384" s="2"/>
      <c r="P384" s="2"/>
      <c r="Q384" s="33">
        <f>IF(ISNUMBER(K384),IF(H384&gt;0,IF(I384&gt;0,J384,0),0),0)</f>
        <v>0</v>
      </c>
      <c r="R384" s="9">
        <f>IF(ISNUMBER(K384)=FALSE,J384,0)</f>
        <v>0</v>
      </c>
    </row>
    <row r="385">
      <c r="A385" s="10"/>
      <c r="B385" s="49" t="s">
        <v>48</v>
      </c>
      <c r="C385" s="1"/>
      <c r="D385" s="1"/>
      <c r="E385" s="50" t="s">
        <v>390</v>
      </c>
      <c r="F385" s="1"/>
      <c r="G385" s="1"/>
      <c r="H385" s="40"/>
      <c r="I385" s="1"/>
      <c r="J385" s="40"/>
      <c r="K385" s="1"/>
      <c r="L385" s="1"/>
      <c r="M385" s="13"/>
      <c r="N385" s="2"/>
      <c r="O385" s="2"/>
      <c r="P385" s="2"/>
      <c r="Q385" s="2"/>
    </row>
    <row r="386">
      <c r="A386" s="10"/>
      <c r="B386" s="49" t="s">
        <v>50</v>
      </c>
      <c r="C386" s="1"/>
      <c r="D386" s="1"/>
      <c r="E386" s="50" t="s">
        <v>391</v>
      </c>
      <c r="F386" s="1"/>
      <c r="G386" s="1"/>
      <c r="H386" s="40"/>
      <c r="I386" s="1"/>
      <c r="J386" s="40"/>
      <c r="K386" s="1"/>
      <c r="L386" s="1"/>
      <c r="M386" s="13"/>
      <c r="N386" s="2"/>
      <c r="O386" s="2"/>
      <c r="P386" s="2"/>
      <c r="Q386" s="2"/>
    </row>
    <row r="387">
      <c r="A387" s="10"/>
      <c r="B387" s="49" t="s">
        <v>52</v>
      </c>
      <c r="C387" s="1"/>
      <c r="D387" s="1"/>
      <c r="E387" s="50" t="s">
        <v>392</v>
      </c>
      <c r="F387" s="1"/>
      <c r="G387" s="1"/>
      <c r="H387" s="40"/>
      <c r="I387" s="1"/>
      <c r="J387" s="40"/>
      <c r="K387" s="1"/>
      <c r="L387" s="1"/>
      <c r="M387" s="13"/>
      <c r="N387" s="2"/>
      <c r="O387" s="2"/>
      <c r="P387" s="2"/>
      <c r="Q387" s="2"/>
    </row>
    <row r="388" thickBot="1">
      <c r="A388" s="10"/>
      <c r="B388" s="51" t="s">
        <v>54</v>
      </c>
      <c r="C388" s="52"/>
      <c r="D388" s="52"/>
      <c r="E388" s="53" t="s">
        <v>55</v>
      </c>
      <c r="F388" s="52"/>
      <c r="G388" s="52"/>
      <c r="H388" s="54"/>
      <c r="I388" s="52"/>
      <c r="J388" s="54"/>
      <c r="K388" s="52"/>
      <c r="L388" s="52"/>
      <c r="M388" s="13"/>
      <c r="N388" s="2"/>
      <c r="O388" s="2"/>
      <c r="P388" s="2"/>
      <c r="Q388" s="2"/>
    </row>
    <row r="389" thickTop="1">
      <c r="A389" s="10"/>
      <c r="B389" s="41">
        <v>69</v>
      </c>
      <c r="C389" s="42" t="s">
        <v>393</v>
      </c>
      <c r="D389" s="42" t="s">
        <v>7</v>
      </c>
      <c r="E389" s="42" t="s">
        <v>394</v>
      </c>
      <c r="F389" s="42" t="s">
        <v>7</v>
      </c>
      <c r="G389" s="43" t="s">
        <v>145</v>
      </c>
      <c r="H389" s="55">
        <v>56.649999999999999</v>
      </c>
      <c r="I389" s="56">
        <v>0</v>
      </c>
      <c r="J389" s="57">
        <f>ROUND(H389*I389,2)</f>
        <v>0</v>
      </c>
      <c r="K389" s="58">
        <v>0.20999999999999999</v>
      </c>
      <c r="L389" s="59">
        <f>ROUND(J389*1.21,2)</f>
        <v>0</v>
      </c>
      <c r="M389" s="13"/>
      <c r="N389" s="2"/>
      <c r="O389" s="2"/>
      <c r="P389" s="2"/>
      <c r="Q389" s="33">
        <f>IF(ISNUMBER(K389),IF(H389&gt;0,IF(I389&gt;0,J389,0),0),0)</f>
        <v>0</v>
      </c>
      <c r="R389" s="9">
        <f>IF(ISNUMBER(K389)=FALSE,J389,0)</f>
        <v>0</v>
      </c>
    </row>
    <row r="390">
      <c r="A390" s="10"/>
      <c r="B390" s="49" t="s">
        <v>48</v>
      </c>
      <c r="C390" s="1"/>
      <c r="D390" s="1"/>
      <c r="E390" s="50" t="s">
        <v>395</v>
      </c>
      <c r="F390" s="1"/>
      <c r="G390" s="1"/>
      <c r="H390" s="40"/>
      <c r="I390" s="1"/>
      <c r="J390" s="40"/>
      <c r="K390" s="1"/>
      <c r="L390" s="1"/>
      <c r="M390" s="13"/>
      <c r="N390" s="2"/>
      <c r="O390" s="2"/>
      <c r="P390" s="2"/>
      <c r="Q390" s="2"/>
    </row>
    <row r="391">
      <c r="A391" s="10"/>
      <c r="B391" s="49" t="s">
        <v>50</v>
      </c>
      <c r="C391" s="1"/>
      <c r="D391" s="1"/>
      <c r="E391" s="50" t="s">
        <v>396</v>
      </c>
      <c r="F391" s="1"/>
      <c r="G391" s="1"/>
      <c r="H391" s="40"/>
      <c r="I391" s="1"/>
      <c r="J391" s="40"/>
      <c r="K391" s="1"/>
      <c r="L391" s="1"/>
      <c r="M391" s="13"/>
      <c r="N391" s="2"/>
      <c r="O391" s="2"/>
      <c r="P391" s="2"/>
      <c r="Q391" s="2"/>
    </row>
    <row r="392">
      <c r="A392" s="10"/>
      <c r="B392" s="49" t="s">
        <v>52</v>
      </c>
      <c r="C392" s="1"/>
      <c r="D392" s="1"/>
      <c r="E392" s="50" t="s">
        <v>392</v>
      </c>
      <c r="F392" s="1"/>
      <c r="G392" s="1"/>
      <c r="H392" s="40"/>
      <c r="I392" s="1"/>
      <c r="J392" s="40"/>
      <c r="K392" s="1"/>
      <c r="L392" s="1"/>
      <c r="M392" s="13"/>
      <c r="N392" s="2"/>
      <c r="O392" s="2"/>
      <c r="P392" s="2"/>
      <c r="Q392" s="2"/>
    </row>
    <row r="393" thickBot="1">
      <c r="A393" s="10"/>
      <c r="B393" s="51" t="s">
        <v>54</v>
      </c>
      <c r="C393" s="52"/>
      <c r="D393" s="52"/>
      <c r="E393" s="53" t="s">
        <v>55</v>
      </c>
      <c r="F393" s="52"/>
      <c r="G393" s="52"/>
      <c r="H393" s="54"/>
      <c r="I393" s="52"/>
      <c r="J393" s="54"/>
      <c r="K393" s="52"/>
      <c r="L393" s="52"/>
      <c r="M393" s="13"/>
      <c r="N393" s="2"/>
      <c r="O393" s="2"/>
      <c r="P393" s="2"/>
      <c r="Q393" s="2"/>
    </row>
    <row r="394" thickTop="1">
      <c r="A394" s="10"/>
      <c r="B394" s="41">
        <v>70</v>
      </c>
      <c r="C394" s="42" t="s">
        <v>397</v>
      </c>
      <c r="D394" s="42" t="s">
        <v>7</v>
      </c>
      <c r="E394" s="42" t="s">
        <v>398</v>
      </c>
      <c r="F394" s="42" t="s">
        <v>7</v>
      </c>
      <c r="G394" s="43" t="s">
        <v>145</v>
      </c>
      <c r="H394" s="55">
        <v>321.35000000000002</v>
      </c>
      <c r="I394" s="56">
        <v>0</v>
      </c>
      <c r="J394" s="57">
        <f>ROUND(H394*I394,2)</f>
        <v>0</v>
      </c>
      <c r="K394" s="58">
        <v>0.20999999999999999</v>
      </c>
      <c r="L394" s="59">
        <f>ROUND(J394*1.21,2)</f>
        <v>0</v>
      </c>
      <c r="M394" s="13"/>
      <c r="N394" s="2"/>
      <c r="O394" s="2"/>
      <c r="P394" s="2"/>
      <c r="Q394" s="33">
        <f>IF(ISNUMBER(K394),IF(H394&gt;0,IF(I394&gt;0,J394,0),0),0)</f>
        <v>0</v>
      </c>
      <c r="R394" s="9">
        <f>IF(ISNUMBER(K394)=FALSE,J394,0)</f>
        <v>0</v>
      </c>
    </row>
    <row r="395">
      <c r="A395" s="10"/>
      <c r="B395" s="49" t="s">
        <v>48</v>
      </c>
      <c r="C395" s="1"/>
      <c r="D395" s="1"/>
      <c r="E395" s="50" t="s">
        <v>399</v>
      </c>
      <c r="F395" s="1"/>
      <c r="G395" s="1"/>
      <c r="H395" s="40"/>
      <c r="I395" s="1"/>
      <c r="J395" s="40"/>
      <c r="K395" s="1"/>
      <c r="L395" s="1"/>
      <c r="M395" s="13"/>
      <c r="N395" s="2"/>
      <c r="O395" s="2"/>
      <c r="P395" s="2"/>
      <c r="Q395" s="2"/>
    </row>
    <row r="396">
      <c r="A396" s="10"/>
      <c r="B396" s="49" t="s">
        <v>50</v>
      </c>
      <c r="C396" s="1"/>
      <c r="D396" s="1"/>
      <c r="E396" s="50" t="s">
        <v>372</v>
      </c>
      <c r="F396" s="1"/>
      <c r="G396" s="1"/>
      <c r="H396" s="40"/>
      <c r="I396" s="1"/>
      <c r="J396" s="40"/>
      <c r="K396" s="1"/>
      <c r="L396" s="1"/>
      <c r="M396" s="13"/>
      <c r="N396" s="2"/>
      <c r="O396" s="2"/>
      <c r="P396" s="2"/>
      <c r="Q396" s="2"/>
    </row>
    <row r="397">
      <c r="A397" s="10"/>
      <c r="B397" s="49" t="s">
        <v>52</v>
      </c>
      <c r="C397" s="1"/>
      <c r="D397" s="1"/>
      <c r="E397" s="50" t="s">
        <v>400</v>
      </c>
      <c r="F397" s="1"/>
      <c r="G397" s="1"/>
      <c r="H397" s="40"/>
      <c r="I397" s="1"/>
      <c r="J397" s="40"/>
      <c r="K397" s="1"/>
      <c r="L397" s="1"/>
      <c r="M397" s="13"/>
      <c r="N397" s="2"/>
      <c r="O397" s="2"/>
      <c r="P397" s="2"/>
      <c r="Q397" s="2"/>
    </row>
    <row r="398" thickBot="1">
      <c r="A398" s="10"/>
      <c r="B398" s="51" t="s">
        <v>54</v>
      </c>
      <c r="C398" s="52"/>
      <c r="D398" s="52"/>
      <c r="E398" s="53" t="s">
        <v>55</v>
      </c>
      <c r="F398" s="52"/>
      <c r="G398" s="52"/>
      <c r="H398" s="54"/>
      <c r="I398" s="52"/>
      <c r="J398" s="54"/>
      <c r="K398" s="52"/>
      <c r="L398" s="52"/>
      <c r="M398" s="13"/>
      <c r="N398" s="2"/>
      <c r="O398" s="2"/>
      <c r="P398" s="2"/>
      <c r="Q398" s="2"/>
    </row>
    <row r="399" thickTop="1">
      <c r="A399" s="10"/>
      <c r="B399" s="41">
        <v>71</v>
      </c>
      <c r="C399" s="42" t="s">
        <v>401</v>
      </c>
      <c r="D399" s="42" t="s">
        <v>7</v>
      </c>
      <c r="E399" s="42" t="s">
        <v>402</v>
      </c>
      <c r="F399" s="42" t="s">
        <v>7</v>
      </c>
      <c r="G399" s="43" t="s">
        <v>145</v>
      </c>
      <c r="H399" s="55">
        <v>321.35000000000002</v>
      </c>
      <c r="I399" s="56">
        <v>0</v>
      </c>
      <c r="J399" s="57">
        <f>ROUND(H399*I399,2)</f>
        <v>0</v>
      </c>
      <c r="K399" s="58">
        <v>0.20999999999999999</v>
      </c>
      <c r="L399" s="59">
        <f>ROUND(J399*1.21,2)</f>
        <v>0</v>
      </c>
      <c r="M399" s="13"/>
      <c r="N399" s="2"/>
      <c r="O399" s="2"/>
      <c r="P399" s="2"/>
      <c r="Q399" s="33">
        <f>IF(ISNUMBER(K399),IF(H399&gt;0,IF(I399&gt;0,J399,0),0),0)</f>
        <v>0</v>
      </c>
      <c r="R399" s="9">
        <f>IF(ISNUMBER(K399)=FALSE,J399,0)</f>
        <v>0</v>
      </c>
    </row>
    <row r="400">
      <c r="A400" s="10"/>
      <c r="B400" s="49" t="s">
        <v>48</v>
      </c>
      <c r="C400" s="1"/>
      <c r="D400" s="1"/>
      <c r="E400" s="50" t="s">
        <v>403</v>
      </c>
      <c r="F400" s="1"/>
      <c r="G400" s="1"/>
      <c r="H400" s="40"/>
      <c r="I400" s="1"/>
      <c r="J400" s="40"/>
      <c r="K400" s="1"/>
      <c r="L400" s="1"/>
      <c r="M400" s="13"/>
      <c r="N400" s="2"/>
      <c r="O400" s="2"/>
      <c r="P400" s="2"/>
      <c r="Q400" s="2"/>
    </row>
    <row r="401">
      <c r="A401" s="10"/>
      <c r="B401" s="49" t="s">
        <v>50</v>
      </c>
      <c r="C401" s="1"/>
      <c r="D401" s="1"/>
      <c r="E401" s="50" t="s">
        <v>372</v>
      </c>
      <c r="F401" s="1"/>
      <c r="G401" s="1"/>
      <c r="H401" s="40"/>
      <c r="I401" s="1"/>
      <c r="J401" s="40"/>
      <c r="K401" s="1"/>
      <c r="L401" s="1"/>
      <c r="M401" s="13"/>
      <c r="N401" s="2"/>
      <c r="O401" s="2"/>
      <c r="P401" s="2"/>
      <c r="Q401" s="2"/>
    </row>
    <row r="402">
      <c r="A402" s="10"/>
      <c r="B402" s="49" t="s">
        <v>52</v>
      </c>
      <c r="C402" s="1"/>
      <c r="D402" s="1"/>
      <c r="E402" s="50" t="s">
        <v>400</v>
      </c>
      <c r="F402" s="1"/>
      <c r="G402" s="1"/>
      <c r="H402" s="40"/>
      <c r="I402" s="1"/>
      <c r="J402" s="40"/>
      <c r="K402" s="1"/>
      <c r="L402" s="1"/>
      <c r="M402" s="13"/>
      <c r="N402" s="2"/>
      <c r="O402" s="2"/>
      <c r="P402" s="2"/>
      <c r="Q402" s="2"/>
    </row>
    <row r="403" thickBot="1">
      <c r="A403" s="10"/>
      <c r="B403" s="51" t="s">
        <v>54</v>
      </c>
      <c r="C403" s="52"/>
      <c r="D403" s="52"/>
      <c r="E403" s="53" t="s">
        <v>55</v>
      </c>
      <c r="F403" s="52"/>
      <c r="G403" s="52"/>
      <c r="H403" s="54"/>
      <c r="I403" s="52"/>
      <c r="J403" s="54"/>
      <c r="K403" s="52"/>
      <c r="L403" s="52"/>
      <c r="M403" s="13"/>
      <c r="N403" s="2"/>
      <c r="O403" s="2"/>
      <c r="P403" s="2"/>
      <c r="Q403" s="2"/>
    </row>
    <row r="404" thickTop="1">
      <c r="A404" s="10"/>
      <c r="B404" s="41">
        <v>72</v>
      </c>
      <c r="C404" s="42" t="s">
        <v>404</v>
      </c>
      <c r="D404" s="42" t="s">
        <v>7</v>
      </c>
      <c r="E404" s="42" t="s">
        <v>405</v>
      </c>
      <c r="F404" s="42" t="s">
        <v>7</v>
      </c>
      <c r="G404" s="43" t="s">
        <v>177</v>
      </c>
      <c r="H404" s="55">
        <v>99.200000000000003</v>
      </c>
      <c r="I404" s="56">
        <v>0</v>
      </c>
      <c r="J404" s="57">
        <f>ROUND(H404*I404,2)</f>
        <v>0</v>
      </c>
      <c r="K404" s="58">
        <v>0.20999999999999999</v>
      </c>
      <c r="L404" s="59">
        <f>ROUND(J404*1.21,2)</f>
        <v>0</v>
      </c>
      <c r="M404" s="13"/>
      <c r="N404" s="2"/>
      <c r="O404" s="2"/>
      <c r="P404" s="2"/>
      <c r="Q404" s="33">
        <f>IF(ISNUMBER(K404),IF(H404&gt;0,IF(I404&gt;0,J404,0),0),0)</f>
        <v>0</v>
      </c>
      <c r="R404" s="9">
        <f>IF(ISNUMBER(K404)=FALSE,J404,0)</f>
        <v>0</v>
      </c>
    </row>
    <row r="405">
      <c r="A405" s="10"/>
      <c r="B405" s="49" t="s">
        <v>48</v>
      </c>
      <c r="C405" s="1"/>
      <c r="D405" s="1"/>
      <c r="E405" s="50" t="s">
        <v>406</v>
      </c>
      <c r="F405" s="1"/>
      <c r="G405" s="1"/>
      <c r="H405" s="40"/>
      <c r="I405" s="1"/>
      <c r="J405" s="40"/>
      <c r="K405" s="1"/>
      <c r="L405" s="1"/>
      <c r="M405" s="13"/>
      <c r="N405" s="2"/>
      <c r="O405" s="2"/>
      <c r="P405" s="2"/>
      <c r="Q405" s="2"/>
    </row>
    <row r="406">
      <c r="A406" s="10"/>
      <c r="B406" s="49" t="s">
        <v>50</v>
      </c>
      <c r="C406" s="1"/>
      <c r="D406" s="1"/>
      <c r="E406" s="50" t="s">
        <v>407</v>
      </c>
      <c r="F406" s="1"/>
      <c r="G406" s="1"/>
      <c r="H406" s="40"/>
      <c r="I406" s="1"/>
      <c r="J406" s="40"/>
      <c r="K406" s="1"/>
      <c r="L406" s="1"/>
      <c r="M406" s="13"/>
      <c r="N406" s="2"/>
      <c r="O406" s="2"/>
      <c r="P406" s="2"/>
      <c r="Q406" s="2"/>
    </row>
    <row r="407">
      <c r="A407" s="10"/>
      <c r="B407" s="49" t="s">
        <v>52</v>
      </c>
      <c r="C407" s="1"/>
      <c r="D407" s="1"/>
      <c r="E407" s="50" t="s">
        <v>408</v>
      </c>
      <c r="F407" s="1"/>
      <c r="G407" s="1"/>
      <c r="H407" s="40"/>
      <c r="I407" s="1"/>
      <c r="J407" s="40"/>
      <c r="K407" s="1"/>
      <c r="L407" s="1"/>
      <c r="M407" s="13"/>
      <c r="N407" s="2"/>
      <c r="O407" s="2"/>
      <c r="P407" s="2"/>
      <c r="Q407" s="2"/>
    </row>
    <row r="408" thickBot="1">
      <c r="A408" s="10"/>
      <c r="B408" s="51" t="s">
        <v>54</v>
      </c>
      <c r="C408" s="52"/>
      <c r="D408" s="52"/>
      <c r="E408" s="53" t="s">
        <v>55</v>
      </c>
      <c r="F408" s="52"/>
      <c r="G408" s="52"/>
      <c r="H408" s="54"/>
      <c r="I408" s="52"/>
      <c r="J408" s="54"/>
      <c r="K408" s="52"/>
      <c r="L408" s="52"/>
      <c r="M408" s="13"/>
      <c r="N408" s="2"/>
      <c r="O408" s="2"/>
      <c r="P408" s="2"/>
      <c r="Q408" s="2"/>
    </row>
    <row r="409" thickTop="1" thickBot="1" ht="25" customHeight="1">
      <c r="A409" s="10"/>
      <c r="B409" s="1"/>
      <c r="C409" s="60">
        <v>5</v>
      </c>
      <c r="D409" s="1"/>
      <c r="E409" s="60" t="s">
        <v>95</v>
      </c>
      <c r="F409" s="1"/>
      <c r="G409" s="61" t="s">
        <v>79</v>
      </c>
      <c r="H409" s="62">
        <f>J354+J359+J364+J369+J374+J379+J384+J389+J394+J399+J404</f>
        <v>0</v>
      </c>
      <c r="I409" s="61" t="s">
        <v>80</v>
      </c>
      <c r="J409" s="63">
        <f>(L409-H409)</f>
        <v>0</v>
      </c>
      <c r="K409" s="61" t="s">
        <v>81</v>
      </c>
      <c r="L409" s="64">
        <f>ROUND((J354+J359+J364+J369+J374+J379+J384+J389+J394+J399+J404)*1.21,2)</f>
        <v>0</v>
      </c>
      <c r="M409" s="13"/>
      <c r="N409" s="2"/>
      <c r="O409" s="2"/>
      <c r="P409" s="2"/>
      <c r="Q409" s="33">
        <f>0+Q354+Q359+Q364+Q369+Q374+Q379+Q384+Q389+Q394+Q399+Q404</f>
        <v>0</v>
      </c>
      <c r="R409" s="9">
        <f>0+R354+R359+R364+R369+R374+R379+R384+R389+R394+R399+R404</f>
        <v>0</v>
      </c>
      <c r="S409" s="65">
        <f>Q409*(1+J409)+R409</f>
        <v>0</v>
      </c>
    </row>
    <row r="410" thickTop="1" thickBot="1" ht="25" customHeight="1">
      <c r="A410" s="10"/>
      <c r="B410" s="66"/>
      <c r="C410" s="66"/>
      <c r="D410" s="66"/>
      <c r="E410" s="66"/>
      <c r="F410" s="66"/>
      <c r="G410" s="67" t="s">
        <v>82</v>
      </c>
      <c r="H410" s="68">
        <f>0+J354+J359+J364+J369+J374+J379+J384+J389+J394+J399+J404</f>
        <v>0</v>
      </c>
      <c r="I410" s="67" t="s">
        <v>83</v>
      </c>
      <c r="J410" s="69">
        <f>0+J409</f>
        <v>0</v>
      </c>
      <c r="K410" s="67" t="s">
        <v>84</v>
      </c>
      <c r="L410" s="70">
        <f>0+L409</f>
        <v>0</v>
      </c>
      <c r="M410" s="13"/>
      <c r="N410" s="2"/>
      <c r="O410" s="2"/>
      <c r="P410" s="2"/>
      <c r="Q410" s="2"/>
    </row>
    <row r="411" ht="40" customHeight="1">
      <c r="A411" s="10"/>
      <c r="B411" s="75" t="s">
        <v>409</v>
      </c>
      <c r="C411" s="1"/>
      <c r="D411" s="1"/>
      <c r="E411" s="1"/>
      <c r="F411" s="1"/>
      <c r="G411" s="1"/>
      <c r="H411" s="40"/>
      <c r="I411" s="1"/>
      <c r="J411" s="40"/>
      <c r="K411" s="1"/>
      <c r="L411" s="1"/>
      <c r="M411" s="13"/>
      <c r="N411" s="2"/>
      <c r="O411" s="2"/>
      <c r="P411" s="2"/>
      <c r="Q411" s="2"/>
    </row>
    <row r="412">
      <c r="A412" s="10"/>
      <c r="B412" s="41">
        <v>73</v>
      </c>
      <c r="C412" s="42" t="s">
        <v>410</v>
      </c>
      <c r="D412" s="42" t="s">
        <v>7</v>
      </c>
      <c r="E412" s="42" t="s">
        <v>411</v>
      </c>
      <c r="F412" s="42" t="s">
        <v>7</v>
      </c>
      <c r="G412" s="43" t="s">
        <v>145</v>
      </c>
      <c r="H412" s="44">
        <v>132.5</v>
      </c>
      <c r="I412" s="45">
        <v>0</v>
      </c>
      <c r="J412" s="46">
        <f>ROUND(H412*I412,2)</f>
        <v>0</v>
      </c>
      <c r="K412" s="47">
        <v>0.20999999999999999</v>
      </c>
      <c r="L412" s="48">
        <f>ROUND(J412*1.21,2)</f>
        <v>0</v>
      </c>
      <c r="M412" s="13"/>
      <c r="N412" s="2"/>
      <c r="O412" s="2"/>
      <c r="P412" s="2"/>
      <c r="Q412" s="33">
        <f>IF(ISNUMBER(K412),IF(H412&gt;0,IF(I412&gt;0,J412,0),0),0)</f>
        <v>0</v>
      </c>
      <c r="R412" s="9">
        <f>IF(ISNUMBER(K412)=FALSE,J412,0)</f>
        <v>0</v>
      </c>
    </row>
    <row r="413">
      <c r="A413" s="10"/>
      <c r="B413" s="49" t="s">
        <v>48</v>
      </c>
      <c r="C413" s="1"/>
      <c r="D413" s="1"/>
      <c r="E413" s="50" t="s">
        <v>412</v>
      </c>
      <c r="F413" s="1"/>
      <c r="G413" s="1"/>
      <c r="H413" s="40"/>
      <c r="I413" s="1"/>
      <c r="J413" s="40"/>
      <c r="K413" s="1"/>
      <c r="L413" s="1"/>
      <c r="M413" s="13"/>
      <c r="N413" s="2"/>
      <c r="O413" s="2"/>
      <c r="P413" s="2"/>
      <c r="Q413" s="2"/>
    </row>
    <row r="414">
      <c r="A414" s="10"/>
      <c r="B414" s="49" t="s">
        <v>50</v>
      </c>
      <c r="C414" s="1"/>
      <c r="D414" s="1"/>
      <c r="E414" s="50" t="s">
        <v>413</v>
      </c>
      <c r="F414" s="1"/>
      <c r="G414" s="1"/>
      <c r="H414" s="40"/>
      <c r="I414" s="1"/>
      <c r="J414" s="40"/>
      <c r="K414" s="1"/>
      <c r="L414" s="1"/>
      <c r="M414" s="13"/>
      <c r="N414" s="2"/>
      <c r="O414" s="2"/>
      <c r="P414" s="2"/>
      <c r="Q414" s="2"/>
    </row>
    <row r="415">
      <c r="A415" s="10"/>
      <c r="B415" s="49" t="s">
        <v>52</v>
      </c>
      <c r="C415" s="1"/>
      <c r="D415" s="1"/>
      <c r="E415" s="50" t="s">
        <v>414</v>
      </c>
      <c r="F415" s="1"/>
      <c r="G415" s="1"/>
      <c r="H415" s="40"/>
      <c r="I415" s="1"/>
      <c r="J415" s="40"/>
      <c r="K415" s="1"/>
      <c r="L415" s="1"/>
      <c r="M415" s="13"/>
      <c r="N415" s="2"/>
      <c r="O415" s="2"/>
      <c r="P415" s="2"/>
      <c r="Q415" s="2"/>
    </row>
    <row r="416" thickBot="1">
      <c r="A416" s="10"/>
      <c r="B416" s="51" t="s">
        <v>54</v>
      </c>
      <c r="C416" s="52"/>
      <c r="D416" s="52"/>
      <c r="E416" s="53" t="s">
        <v>55</v>
      </c>
      <c r="F416" s="52"/>
      <c r="G416" s="52"/>
      <c r="H416" s="54"/>
      <c r="I416" s="52"/>
      <c r="J416" s="54"/>
      <c r="K416" s="52"/>
      <c r="L416" s="52"/>
      <c r="M416" s="13"/>
      <c r="N416" s="2"/>
      <c r="O416" s="2"/>
      <c r="P416" s="2"/>
      <c r="Q416" s="2"/>
    </row>
    <row r="417" thickTop="1">
      <c r="A417" s="10"/>
      <c r="B417" s="41">
        <v>74</v>
      </c>
      <c r="C417" s="42" t="s">
        <v>415</v>
      </c>
      <c r="D417" s="42" t="s">
        <v>7</v>
      </c>
      <c r="E417" s="42" t="s">
        <v>416</v>
      </c>
      <c r="F417" s="42" t="s">
        <v>7</v>
      </c>
      <c r="G417" s="43" t="s">
        <v>145</v>
      </c>
      <c r="H417" s="55">
        <v>13.390000000000001</v>
      </c>
      <c r="I417" s="56">
        <v>0</v>
      </c>
      <c r="J417" s="57">
        <f>ROUND(H417*I417,2)</f>
        <v>0</v>
      </c>
      <c r="K417" s="58">
        <v>0.20999999999999999</v>
      </c>
      <c r="L417" s="59">
        <f>ROUND(J417*1.21,2)</f>
        <v>0</v>
      </c>
      <c r="M417" s="13"/>
      <c r="N417" s="2"/>
      <c r="O417" s="2"/>
      <c r="P417" s="2"/>
      <c r="Q417" s="33">
        <f>IF(ISNUMBER(K417),IF(H417&gt;0,IF(I417&gt;0,J417,0),0),0)</f>
        <v>0</v>
      </c>
      <c r="R417" s="9">
        <f>IF(ISNUMBER(K417)=FALSE,J417,0)</f>
        <v>0</v>
      </c>
    </row>
    <row r="418">
      <c r="A418" s="10"/>
      <c r="B418" s="49" t="s">
        <v>48</v>
      </c>
      <c r="C418" s="1"/>
      <c r="D418" s="1"/>
      <c r="E418" s="50" t="s">
        <v>417</v>
      </c>
      <c r="F418" s="1"/>
      <c r="G418" s="1"/>
      <c r="H418" s="40"/>
      <c r="I418" s="1"/>
      <c r="J418" s="40"/>
      <c r="K418" s="1"/>
      <c r="L418" s="1"/>
      <c r="M418" s="13"/>
      <c r="N418" s="2"/>
      <c r="O418" s="2"/>
      <c r="P418" s="2"/>
      <c r="Q418" s="2"/>
    </row>
    <row r="419">
      <c r="A419" s="10"/>
      <c r="B419" s="49" t="s">
        <v>50</v>
      </c>
      <c r="C419" s="1"/>
      <c r="D419" s="1"/>
      <c r="E419" s="50" t="s">
        <v>418</v>
      </c>
      <c r="F419" s="1"/>
      <c r="G419" s="1"/>
      <c r="H419" s="40"/>
      <c r="I419" s="1"/>
      <c r="J419" s="40"/>
      <c r="K419" s="1"/>
      <c r="L419" s="1"/>
      <c r="M419" s="13"/>
      <c r="N419" s="2"/>
      <c r="O419" s="2"/>
      <c r="P419" s="2"/>
      <c r="Q419" s="2"/>
    </row>
    <row r="420">
      <c r="A420" s="10"/>
      <c r="B420" s="49" t="s">
        <v>52</v>
      </c>
      <c r="C420" s="1"/>
      <c r="D420" s="1"/>
      <c r="E420" s="50" t="s">
        <v>419</v>
      </c>
      <c r="F420" s="1"/>
      <c r="G420" s="1"/>
      <c r="H420" s="40"/>
      <c r="I420" s="1"/>
      <c r="J420" s="40"/>
      <c r="K420" s="1"/>
      <c r="L420" s="1"/>
      <c r="M420" s="13"/>
      <c r="N420" s="2"/>
      <c r="O420" s="2"/>
      <c r="P420" s="2"/>
      <c r="Q420" s="2"/>
    </row>
    <row r="421" thickBot="1">
      <c r="A421" s="10"/>
      <c r="B421" s="51" t="s">
        <v>54</v>
      </c>
      <c r="C421" s="52"/>
      <c r="D421" s="52"/>
      <c r="E421" s="53" t="s">
        <v>55</v>
      </c>
      <c r="F421" s="52"/>
      <c r="G421" s="52"/>
      <c r="H421" s="54"/>
      <c r="I421" s="52"/>
      <c r="J421" s="54"/>
      <c r="K421" s="52"/>
      <c r="L421" s="52"/>
      <c r="M421" s="13"/>
      <c r="N421" s="2"/>
      <c r="O421" s="2"/>
      <c r="P421" s="2"/>
      <c r="Q421" s="2"/>
    </row>
    <row r="422" thickTop="1">
      <c r="A422" s="10"/>
      <c r="B422" s="41">
        <v>75</v>
      </c>
      <c r="C422" s="42" t="s">
        <v>420</v>
      </c>
      <c r="D422" s="42" t="s">
        <v>7</v>
      </c>
      <c r="E422" s="42" t="s">
        <v>421</v>
      </c>
      <c r="F422" s="42" t="s">
        <v>7</v>
      </c>
      <c r="G422" s="43" t="s">
        <v>145</v>
      </c>
      <c r="H422" s="55">
        <v>16.460000000000001</v>
      </c>
      <c r="I422" s="56">
        <v>0</v>
      </c>
      <c r="J422" s="57">
        <f>ROUND(H422*I422,2)</f>
        <v>0</v>
      </c>
      <c r="K422" s="58">
        <v>0.20999999999999999</v>
      </c>
      <c r="L422" s="59">
        <f>ROUND(J422*1.21,2)</f>
        <v>0</v>
      </c>
      <c r="M422" s="13"/>
      <c r="N422" s="2"/>
      <c r="O422" s="2"/>
      <c r="P422" s="2"/>
      <c r="Q422" s="33">
        <f>IF(ISNUMBER(K422),IF(H422&gt;0,IF(I422&gt;0,J422,0),0),0)</f>
        <v>0</v>
      </c>
      <c r="R422" s="9">
        <f>IF(ISNUMBER(K422)=FALSE,J422,0)</f>
        <v>0</v>
      </c>
    </row>
    <row r="423">
      <c r="A423" s="10"/>
      <c r="B423" s="49" t="s">
        <v>48</v>
      </c>
      <c r="C423" s="1"/>
      <c r="D423" s="1"/>
      <c r="E423" s="50" t="s">
        <v>422</v>
      </c>
      <c r="F423" s="1"/>
      <c r="G423" s="1"/>
      <c r="H423" s="40"/>
      <c r="I423" s="1"/>
      <c r="J423" s="40"/>
      <c r="K423" s="1"/>
      <c r="L423" s="1"/>
      <c r="M423" s="13"/>
      <c r="N423" s="2"/>
      <c r="O423" s="2"/>
      <c r="P423" s="2"/>
      <c r="Q423" s="2"/>
    </row>
    <row r="424">
      <c r="A424" s="10"/>
      <c r="B424" s="49" t="s">
        <v>50</v>
      </c>
      <c r="C424" s="1"/>
      <c r="D424" s="1"/>
      <c r="E424" s="50" t="s">
        <v>423</v>
      </c>
      <c r="F424" s="1"/>
      <c r="G424" s="1"/>
      <c r="H424" s="40"/>
      <c r="I424" s="1"/>
      <c r="J424" s="40"/>
      <c r="K424" s="1"/>
      <c r="L424" s="1"/>
      <c r="M424" s="13"/>
      <c r="N424" s="2"/>
      <c r="O424" s="2"/>
      <c r="P424" s="2"/>
      <c r="Q424" s="2"/>
    </row>
    <row r="425">
      <c r="A425" s="10"/>
      <c r="B425" s="49" t="s">
        <v>52</v>
      </c>
      <c r="C425" s="1"/>
      <c r="D425" s="1"/>
      <c r="E425" s="50" t="s">
        <v>424</v>
      </c>
      <c r="F425" s="1"/>
      <c r="G425" s="1"/>
      <c r="H425" s="40"/>
      <c r="I425" s="1"/>
      <c r="J425" s="40"/>
      <c r="K425" s="1"/>
      <c r="L425" s="1"/>
      <c r="M425" s="13"/>
      <c r="N425" s="2"/>
      <c r="O425" s="2"/>
      <c r="P425" s="2"/>
      <c r="Q425" s="2"/>
    </row>
    <row r="426" thickBot="1">
      <c r="A426" s="10"/>
      <c r="B426" s="51" t="s">
        <v>54</v>
      </c>
      <c r="C426" s="52"/>
      <c r="D426" s="52"/>
      <c r="E426" s="53" t="s">
        <v>55</v>
      </c>
      <c r="F426" s="52"/>
      <c r="G426" s="52"/>
      <c r="H426" s="54"/>
      <c r="I426" s="52"/>
      <c r="J426" s="54"/>
      <c r="K426" s="52"/>
      <c r="L426" s="52"/>
      <c r="M426" s="13"/>
      <c r="N426" s="2"/>
      <c r="O426" s="2"/>
      <c r="P426" s="2"/>
      <c r="Q426" s="2"/>
    </row>
    <row r="427" thickTop="1">
      <c r="A427" s="10"/>
      <c r="B427" s="41">
        <v>76</v>
      </c>
      <c r="C427" s="42" t="s">
        <v>425</v>
      </c>
      <c r="D427" s="42" t="s">
        <v>7</v>
      </c>
      <c r="E427" s="42" t="s">
        <v>426</v>
      </c>
      <c r="F427" s="42" t="s">
        <v>7</v>
      </c>
      <c r="G427" s="43" t="s">
        <v>145</v>
      </c>
      <c r="H427" s="55">
        <v>111.389</v>
      </c>
      <c r="I427" s="56">
        <v>0</v>
      </c>
      <c r="J427" s="57">
        <f>ROUND(H427*I427,2)</f>
        <v>0</v>
      </c>
      <c r="K427" s="58">
        <v>0.20999999999999999</v>
      </c>
      <c r="L427" s="59">
        <f>ROUND(J427*1.21,2)</f>
        <v>0</v>
      </c>
      <c r="M427" s="13"/>
      <c r="N427" s="2"/>
      <c r="O427" s="2"/>
      <c r="P427" s="2"/>
      <c r="Q427" s="33">
        <f>IF(ISNUMBER(K427),IF(H427&gt;0,IF(I427&gt;0,J427,0),0),0)</f>
        <v>0</v>
      </c>
      <c r="R427" s="9">
        <f>IF(ISNUMBER(K427)=FALSE,J427,0)</f>
        <v>0</v>
      </c>
    </row>
    <row r="428">
      <c r="A428" s="10"/>
      <c r="B428" s="49" t="s">
        <v>48</v>
      </c>
      <c r="C428" s="1"/>
      <c r="D428" s="1"/>
      <c r="E428" s="50" t="s">
        <v>7</v>
      </c>
      <c r="F428" s="1"/>
      <c r="G428" s="1"/>
      <c r="H428" s="40"/>
      <c r="I428" s="1"/>
      <c r="J428" s="40"/>
      <c r="K428" s="1"/>
      <c r="L428" s="1"/>
      <c r="M428" s="13"/>
      <c r="N428" s="2"/>
      <c r="O428" s="2"/>
      <c r="P428" s="2"/>
      <c r="Q428" s="2"/>
    </row>
    <row r="429">
      <c r="A429" s="10"/>
      <c r="B429" s="49" t="s">
        <v>50</v>
      </c>
      <c r="C429" s="1"/>
      <c r="D429" s="1"/>
      <c r="E429" s="50" t="s">
        <v>427</v>
      </c>
      <c r="F429" s="1"/>
      <c r="G429" s="1"/>
      <c r="H429" s="40"/>
      <c r="I429" s="1"/>
      <c r="J429" s="40"/>
      <c r="K429" s="1"/>
      <c r="L429" s="1"/>
      <c r="M429" s="13"/>
      <c r="N429" s="2"/>
      <c r="O429" s="2"/>
      <c r="P429" s="2"/>
      <c r="Q429" s="2"/>
    </row>
    <row r="430">
      <c r="A430" s="10"/>
      <c r="B430" s="49" t="s">
        <v>52</v>
      </c>
      <c r="C430" s="1"/>
      <c r="D430" s="1"/>
      <c r="E430" s="50" t="s">
        <v>428</v>
      </c>
      <c r="F430" s="1"/>
      <c r="G430" s="1"/>
      <c r="H430" s="40"/>
      <c r="I430" s="1"/>
      <c r="J430" s="40"/>
      <c r="K430" s="1"/>
      <c r="L430" s="1"/>
      <c r="M430" s="13"/>
      <c r="N430" s="2"/>
      <c r="O430" s="2"/>
      <c r="P430" s="2"/>
      <c r="Q430" s="2"/>
    </row>
    <row r="431" thickBot="1">
      <c r="A431" s="10"/>
      <c r="B431" s="51" t="s">
        <v>54</v>
      </c>
      <c r="C431" s="52"/>
      <c r="D431" s="52"/>
      <c r="E431" s="53" t="s">
        <v>55</v>
      </c>
      <c r="F431" s="52"/>
      <c r="G431" s="52"/>
      <c r="H431" s="54"/>
      <c r="I431" s="52"/>
      <c r="J431" s="54"/>
      <c r="K431" s="52"/>
      <c r="L431" s="52"/>
      <c r="M431" s="13"/>
      <c r="N431" s="2"/>
      <c r="O431" s="2"/>
      <c r="P431" s="2"/>
      <c r="Q431" s="2"/>
    </row>
    <row r="432" thickTop="1">
      <c r="A432" s="10"/>
      <c r="B432" s="41">
        <v>77</v>
      </c>
      <c r="C432" s="42" t="s">
        <v>429</v>
      </c>
      <c r="D432" s="42" t="s">
        <v>7</v>
      </c>
      <c r="E432" s="42" t="s">
        <v>430</v>
      </c>
      <c r="F432" s="42" t="s">
        <v>7</v>
      </c>
      <c r="G432" s="43" t="s">
        <v>145</v>
      </c>
      <c r="H432" s="55">
        <v>20.800000000000001</v>
      </c>
      <c r="I432" s="56">
        <v>0</v>
      </c>
      <c r="J432" s="57">
        <f>ROUND(H432*I432,2)</f>
        <v>0</v>
      </c>
      <c r="K432" s="58">
        <v>0.20999999999999999</v>
      </c>
      <c r="L432" s="59">
        <f>ROUND(J432*1.21,2)</f>
        <v>0</v>
      </c>
      <c r="M432" s="13"/>
      <c r="N432" s="2"/>
      <c r="O432" s="2"/>
      <c r="P432" s="2"/>
      <c r="Q432" s="33">
        <f>IF(ISNUMBER(K432),IF(H432&gt;0,IF(I432&gt;0,J432,0),0),0)</f>
        <v>0</v>
      </c>
      <c r="R432" s="9">
        <f>IF(ISNUMBER(K432)=FALSE,J432,0)</f>
        <v>0</v>
      </c>
    </row>
    <row r="433">
      <c r="A433" s="10"/>
      <c r="B433" s="49" t="s">
        <v>48</v>
      </c>
      <c r="C433" s="1"/>
      <c r="D433" s="1"/>
      <c r="E433" s="50" t="s">
        <v>7</v>
      </c>
      <c r="F433" s="1"/>
      <c r="G433" s="1"/>
      <c r="H433" s="40"/>
      <c r="I433" s="1"/>
      <c r="J433" s="40"/>
      <c r="K433" s="1"/>
      <c r="L433" s="1"/>
      <c r="M433" s="13"/>
      <c r="N433" s="2"/>
      <c r="O433" s="2"/>
      <c r="P433" s="2"/>
      <c r="Q433" s="2"/>
    </row>
    <row r="434">
      <c r="A434" s="10"/>
      <c r="B434" s="49" t="s">
        <v>50</v>
      </c>
      <c r="C434" s="1"/>
      <c r="D434" s="1"/>
      <c r="E434" s="50" t="s">
        <v>431</v>
      </c>
      <c r="F434" s="1"/>
      <c r="G434" s="1"/>
      <c r="H434" s="40"/>
      <c r="I434" s="1"/>
      <c r="J434" s="40"/>
      <c r="K434" s="1"/>
      <c r="L434" s="1"/>
      <c r="M434" s="13"/>
      <c r="N434" s="2"/>
      <c r="O434" s="2"/>
      <c r="P434" s="2"/>
      <c r="Q434" s="2"/>
    </row>
    <row r="435">
      <c r="A435" s="10"/>
      <c r="B435" s="49" t="s">
        <v>52</v>
      </c>
      <c r="C435" s="1"/>
      <c r="D435" s="1"/>
      <c r="E435" s="50" t="s">
        <v>428</v>
      </c>
      <c r="F435" s="1"/>
      <c r="G435" s="1"/>
      <c r="H435" s="40"/>
      <c r="I435" s="1"/>
      <c r="J435" s="40"/>
      <c r="K435" s="1"/>
      <c r="L435" s="1"/>
      <c r="M435" s="13"/>
      <c r="N435" s="2"/>
      <c r="O435" s="2"/>
      <c r="P435" s="2"/>
      <c r="Q435" s="2"/>
    </row>
    <row r="436" thickBot="1">
      <c r="A436" s="10"/>
      <c r="B436" s="51" t="s">
        <v>54</v>
      </c>
      <c r="C436" s="52"/>
      <c r="D436" s="52"/>
      <c r="E436" s="53" t="s">
        <v>55</v>
      </c>
      <c r="F436" s="52"/>
      <c r="G436" s="52"/>
      <c r="H436" s="54"/>
      <c r="I436" s="52"/>
      <c r="J436" s="54"/>
      <c r="K436" s="52"/>
      <c r="L436" s="52"/>
      <c r="M436" s="13"/>
      <c r="N436" s="2"/>
      <c r="O436" s="2"/>
      <c r="P436" s="2"/>
      <c r="Q436" s="2"/>
    </row>
    <row r="437" thickTop="1" thickBot="1" ht="25" customHeight="1">
      <c r="A437" s="10"/>
      <c r="B437" s="1"/>
      <c r="C437" s="60">
        <v>7</v>
      </c>
      <c r="D437" s="1"/>
      <c r="E437" s="60" t="s">
        <v>96</v>
      </c>
      <c r="F437" s="1"/>
      <c r="G437" s="61" t="s">
        <v>79</v>
      </c>
      <c r="H437" s="62">
        <f>J412+J417+J422+J427+J432</f>
        <v>0</v>
      </c>
      <c r="I437" s="61" t="s">
        <v>80</v>
      </c>
      <c r="J437" s="63">
        <f>(L437-H437)</f>
        <v>0</v>
      </c>
      <c r="K437" s="61" t="s">
        <v>81</v>
      </c>
      <c r="L437" s="64">
        <f>ROUND((J412+J417+J422+J427+J432)*1.21,2)</f>
        <v>0</v>
      </c>
      <c r="M437" s="13"/>
      <c r="N437" s="2"/>
      <c r="O437" s="2"/>
      <c r="P437" s="2"/>
      <c r="Q437" s="33">
        <f>0+Q412+Q417+Q422+Q427+Q432</f>
        <v>0</v>
      </c>
      <c r="R437" s="9">
        <f>0+R412+R417+R422+R427+R432</f>
        <v>0</v>
      </c>
      <c r="S437" s="65">
        <f>Q437*(1+J437)+R437</f>
        <v>0</v>
      </c>
    </row>
    <row r="438" thickTop="1" thickBot="1" ht="25" customHeight="1">
      <c r="A438" s="10"/>
      <c r="B438" s="66"/>
      <c r="C438" s="66"/>
      <c r="D438" s="66"/>
      <c r="E438" s="66"/>
      <c r="F438" s="66"/>
      <c r="G438" s="67" t="s">
        <v>82</v>
      </c>
      <c r="H438" s="68">
        <f>0+J412+J417+J422+J427+J432</f>
        <v>0</v>
      </c>
      <c r="I438" s="67" t="s">
        <v>83</v>
      </c>
      <c r="J438" s="69">
        <f>0+J437</f>
        <v>0</v>
      </c>
      <c r="K438" s="67" t="s">
        <v>84</v>
      </c>
      <c r="L438" s="70">
        <f>0+L437</f>
        <v>0</v>
      </c>
      <c r="M438" s="13"/>
      <c r="N438" s="2"/>
      <c r="O438" s="2"/>
      <c r="P438" s="2"/>
      <c r="Q438" s="2"/>
    </row>
    <row r="439" ht="40" customHeight="1">
      <c r="A439" s="10"/>
      <c r="B439" s="75" t="s">
        <v>432</v>
      </c>
      <c r="C439" s="1"/>
      <c r="D439" s="1"/>
      <c r="E439" s="1"/>
      <c r="F439" s="1"/>
      <c r="G439" s="1"/>
      <c r="H439" s="40"/>
      <c r="I439" s="1"/>
      <c r="J439" s="40"/>
      <c r="K439" s="1"/>
      <c r="L439" s="1"/>
      <c r="M439" s="13"/>
      <c r="N439" s="2"/>
      <c r="O439" s="2"/>
      <c r="P439" s="2"/>
      <c r="Q439" s="2"/>
    </row>
    <row r="440">
      <c r="A440" s="10"/>
      <c r="B440" s="41">
        <v>78</v>
      </c>
      <c r="C440" s="42" t="s">
        <v>433</v>
      </c>
      <c r="D440" s="42" t="s">
        <v>100</v>
      </c>
      <c r="E440" s="42" t="s">
        <v>434</v>
      </c>
      <c r="F440" s="42" t="s">
        <v>7</v>
      </c>
      <c r="G440" s="43" t="s">
        <v>177</v>
      </c>
      <c r="H440" s="44">
        <v>2</v>
      </c>
      <c r="I440" s="45">
        <v>0</v>
      </c>
      <c r="J440" s="46">
        <f>ROUND(H440*I440,2)</f>
        <v>0</v>
      </c>
      <c r="K440" s="47">
        <v>0.20999999999999999</v>
      </c>
      <c r="L440" s="48">
        <f>ROUND(J440*1.21,2)</f>
        <v>0</v>
      </c>
      <c r="M440" s="13"/>
      <c r="N440" s="2"/>
      <c r="O440" s="2"/>
      <c r="P440" s="2"/>
      <c r="Q440" s="33">
        <f>IF(ISNUMBER(K440),IF(H440&gt;0,IF(I440&gt;0,J440,0),0),0)</f>
        <v>0</v>
      </c>
      <c r="R440" s="9">
        <f>IF(ISNUMBER(K440)=FALSE,J440,0)</f>
        <v>0</v>
      </c>
    </row>
    <row r="441">
      <c r="A441" s="10"/>
      <c r="B441" s="49" t="s">
        <v>48</v>
      </c>
      <c r="C441" s="1"/>
      <c r="D441" s="1"/>
      <c r="E441" s="50" t="s">
        <v>435</v>
      </c>
      <c r="F441" s="1"/>
      <c r="G441" s="1"/>
      <c r="H441" s="40"/>
      <c r="I441" s="1"/>
      <c r="J441" s="40"/>
      <c r="K441" s="1"/>
      <c r="L441" s="1"/>
      <c r="M441" s="13"/>
      <c r="N441" s="2"/>
      <c r="O441" s="2"/>
      <c r="P441" s="2"/>
      <c r="Q441" s="2"/>
    </row>
    <row r="442">
      <c r="A442" s="10"/>
      <c r="B442" s="49" t="s">
        <v>50</v>
      </c>
      <c r="C442" s="1"/>
      <c r="D442" s="1"/>
      <c r="E442" s="50" t="s">
        <v>436</v>
      </c>
      <c r="F442" s="1"/>
      <c r="G442" s="1"/>
      <c r="H442" s="40"/>
      <c r="I442" s="1"/>
      <c r="J442" s="40"/>
      <c r="K442" s="1"/>
      <c r="L442" s="1"/>
      <c r="M442" s="13"/>
      <c r="N442" s="2"/>
      <c r="O442" s="2"/>
      <c r="P442" s="2"/>
      <c r="Q442" s="2"/>
    </row>
    <row r="443">
      <c r="A443" s="10"/>
      <c r="B443" s="49" t="s">
        <v>52</v>
      </c>
      <c r="C443" s="1"/>
      <c r="D443" s="1"/>
      <c r="E443" s="50" t="s">
        <v>437</v>
      </c>
      <c r="F443" s="1"/>
      <c r="G443" s="1"/>
      <c r="H443" s="40"/>
      <c r="I443" s="1"/>
      <c r="J443" s="40"/>
      <c r="K443" s="1"/>
      <c r="L443" s="1"/>
      <c r="M443" s="13"/>
      <c r="N443" s="2"/>
      <c r="O443" s="2"/>
      <c r="P443" s="2"/>
      <c r="Q443" s="2"/>
    </row>
    <row r="444" thickBot="1">
      <c r="A444" s="10"/>
      <c r="B444" s="51" t="s">
        <v>54</v>
      </c>
      <c r="C444" s="52"/>
      <c r="D444" s="52"/>
      <c r="E444" s="53" t="s">
        <v>55</v>
      </c>
      <c r="F444" s="52"/>
      <c r="G444" s="52"/>
      <c r="H444" s="54"/>
      <c r="I444" s="52"/>
      <c r="J444" s="54"/>
      <c r="K444" s="52"/>
      <c r="L444" s="52"/>
      <c r="M444" s="13"/>
      <c r="N444" s="2"/>
      <c r="O444" s="2"/>
      <c r="P444" s="2"/>
      <c r="Q444" s="2"/>
    </row>
    <row r="445" thickTop="1">
      <c r="A445" s="10"/>
      <c r="B445" s="41">
        <v>79</v>
      </c>
      <c r="C445" s="42" t="s">
        <v>433</v>
      </c>
      <c r="D445" s="42" t="s">
        <v>106</v>
      </c>
      <c r="E445" s="42" t="s">
        <v>434</v>
      </c>
      <c r="F445" s="42" t="s">
        <v>7</v>
      </c>
      <c r="G445" s="43" t="s">
        <v>177</v>
      </c>
      <c r="H445" s="55">
        <v>1.6000000000000001</v>
      </c>
      <c r="I445" s="56">
        <v>0</v>
      </c>
      <c r="J445" s="57">
        <f>ROUND(H445*I445,2)</f>
        <v>0</v>
      </c>
      <c r="K445" s="58">
        <v>0.20999999999999999</v>
      </c>
      <c r="L445" s="59">
        <f>ROUND(J445*1.21,2)</f>
        <v>0</v>
      </c>
      <c r="M445" s="13"/>
      <c r="N445" s="2"/>
      <c r="O445" s="2"/>
      <c r="P445" s="2"/>
      <c r="Q445" s="33">
        <f>IF(ISNUMBER(K445),IF(H445&gt;0,IF(I445&gt;0,J445,0),0),0)</f>
        <v>0</v>
      </c>
      <c r="R445" s="9">
        <f>IF(ISNUMBER(K445)=FALSE,J445,0)</f>
        <v>0</v>
      </c>
    </row>
    <row r="446">
      <c r="A446" s="10"/>
      <c r="B446" s="49" t="s">
        <v>48</v>
      </c>
      <c r="C446" s="1"/>
      <c r="D446" s="1"/>
      <c r="E446" s="50" t="s">
        <v>438</v>
      </c>
      <c r="F446" s="1"/>
      <c r="G446" s="1"/>
      <c r="H446" s="40"/>
      <c r="I446" s="1"/>
      <c r="J446" s="40"/>
      <c r="K446" s="1"/>
      <c r="L446" s="1"/>
      <c r="M446" s="13"/>
      <c r="N446" s="2"/>
      <c r="O446" s="2"/>
      <c r="P446" s="2"/>
      <c r="Q446" s="2"/>
    </row>
    <row r="447">
      <c r="A447" s="10"/>
      <c r="B447" s="49" t="s">
        <v>50</v>
      </c>
      <c r="C447" s="1"/>
      <c r="D447" s="1"/>
      <c r="E447" s="50" t="s">
        <v>439</v>
      </c>
      <c r="F447" s="1"/>
      <c r="G447" s="1"/>
      <c r="H447" s="40"/>
      <c r="I447" s="1"/>
      <c r="J447" s="40"/>
      <c r="K447" s="1"/>
      <c r="L447" s="1"/>
      <c r="M447" s="13"/>
      <c r="N447" s="2"/>
      <c r="O447" s="2"/>
      <c r="P447" s="2"/>
      <c r="Q447" s="2"/>
    </row>
    <row r="448">
      <c r="A448" s="10"/>
      <c r="B448" s="49" t="s">
        <v>52</v>
      </c>
      <c r="C448" s="1"/>
      <c r="D448" s="1"/>
      <c r="E448" s="50" t="s">
        <v>437</v>
      </c>
      <c r="F448" s="1"/>
      <c r="G448" s="1"/>
      <c r="H448" s="40"/>
      <c r="I448" s="1"/>
      <c r="J448" s="40"/>
      <c r="K448" s="1"/>
      <c r="L448" s="1"/>
      <c r="M448" s="13"/>
      <c r="N448" s="2"/>
      <c r="O448" s="2"/>
      <c r="P448" s="2"/>
      <c r="Q448" s="2"/>
    </row>
    <row r="449" thickBot="1">
      <c r="A449" s="10"/>
      <c r="B449" s="51" t="s">
        <v>54</v>
      </c>
      <c r="C449" s="52"/>
      <c r="D449" s="52"/>
      <c r="E449" s="53" t="s">
        <v>55</v>
      </c>
      <c r="F449" s="52"/>
      <c r="G449" s="52"/>
      <c r="H449" s="54"/>
      <c r="I449" s="52"/>
      <c r="J449" s="54"/>
      <c r="K449" s="52"/>
      <c r="L449" s="52"/>
      <c r="M449" s="13"/>
      <c r="N449" s="2"/>
      <c r="O449" s="2"/>
      <c r="P449" s="2"/>
      <c r="Q449" s="2"/>
    </row>
    <row r="450" thickTop="1">
      <c r="A450" s="10"/>
      <c r="B450" s="41">
        <v>80</v>
      </c>
      <c r="C450" s="42" t="s">
        <v>440</v>
      </c>
      <c r="D450" s="42" t="s">
        <v>7</v>
      </c>
      <c r="E450" s="42" t="s">
        <v>441</v>
      </c>
      <c r="F450" s="42" t="s">
        <v>7</v>
      </c>
      <c r="G450" s="43" t="s">
        <v>177</v>
      </c>
      <c r="H450" s="55">
        <v>45.399999999999999</v>
      </c>
      <c r="I450" s="56">
        <v>0</v>
      </c>
      <c r="J450" s="57">
        <f>ROUND(H450*I450,2)</f>
        <v>0</v>
      </c>
      <c r="K450" s="58">
        <v>0.20999999999999999</v>
      </c>
      <c r="L450" s="59">
        <f>ROUND(J450*1.21,2)</f>
        <v>0</v>
      </c>
      <c r="M450" s="13"/>
      <c r="N450" s="2"/>
      <c r="O450" s="2"/>
      <c r="P450" s="2"/>
      <c r="Q450" s="33">
        <f>IF(ISNUMBER(K450),IF(H450&gt;0,IF(I450&gt;0,J450,0),0),0)</f>
        <v>0</v>
      </c>
      <c r="R450" s="9">
        <f>IF(ISNUMBER(K450)=FALSE,J450,0)</f>
        <v>0</v>
      </c>
    </row>
    <row r="451">
      <c r="A451" s="10"/>
      <c r="B451" s="49" t="s">
        <v>48</v>
      </c>
      <c r="C451" s="1"/>
      <c r="D451" s="1"/>
      <c r="E451" s="50" t="s">
        <v>442</v>
      </c>
      <c r="F451" s="1"/>
      <c r="G451" s="1"/>
      <c r="H451" s="40"/>
      <c r="I451" s="1"/>
      <c r="J451" s="40"/>
      <c r="K451" s="1"/>
      <c r="L451" s="1"/>
      <c r="M451" s="13"/>
      <c r="N451" s="2"/>
      <c r="O451" s="2"/>
      <c r="P451" s="2"/>
      <c r="Q451" s="2"/>
    </row>
    <row r="452">
      <c r="A452" s="10"/>
      <c r="B452" s="49" t="s">
        <v>50</v>
      </c>
      <c r="C452" s="1"/>
      <c r="D452" s="1"/>
      <c r="E452" s="50" t="s">
        <v>443</v>
      </c>
      <c r="F452" s="1"/>
      <c r="G452" s="1"/>
      <c r="H452" s="40"/>
      <c r="I452" s="1"/>
      <c r="J452" s="40"/>
      <c r="K452" s="1"/>
      <c r="L452" s="1"/>
      <c r="M452" s="13"/>
      <c r="N452" s="2"/>
      <c r="O452" s="2"/>
      <c r="P452" s="2"/>
      <c r="Q452" s="2"/>
    </row>
    <row r="453">
      <c r="A453" s="10"/>
      <c r="B453" s="49" t="s">
        <v>52</v>
      </c>
      <c r="C453" s="1"/>
      <c r="D453" s="1"/>
      <c r="E453" s="50" t="s">
        <v>444</v>
      </c>
      <c r="F453" s="1"/>
      <c r="G453" s="1"/>
      <c r="H453" s="40"/>
      <c r="I453" s="1"/>
      <c r="J453" s="40"/>
      <c r="K453" s="1"/>
      <c r="L453" s="1"/>
      <c r="M453" s="13"/>
      <c r="N453" s="2"/>
      <c r="O453" s="2"/>
      <c r="P453" s="2"/>
      <c r="Q453" s="2"/>
    </row>
    <row r="454" thickBot="1">
      <c r="A454" s="10"/>
      <c r="B454" s="51" t="s">
        <v>54</v>
      </c>
      <c r="C454" s="52"/>
      <c r="D454" s="52"/>
      <c r="E454" s="53" t="s">
        <v>55</v>
      </c>
      <c r="F454" s="52"/>
      <c r="G454" s="52"/>
      <c r="H454" s="54"/>
      <c r="I454" s="52"/>
      <c r="J454" s="54"/>
      <c r="K454" s="52"/>
      <c r="L454" s="52"/>
      <c r="M454" s="13"/>
      <c r="N454" s="2"/>
      <c r="O454" s="2"/>
      <c r="P454" s="2"/>
      <c r="Q454" s="2"/>
    </row>
    <row r="455" thickTop="1">
      <c r="A455" s="10"/>
      <c r="B455" s="41">
        <v>81</v>
      </c>
      <c r="C455" s="42" t="s">
        <v>445</v>
      </c>
      <c r="D455" s="42" t="s">
        <v>7</v>
      </c>
      <c r="E455" s="42" t="s">
        <v>446</v>
      </c>
      <c r="F455" s="42" t="s">
        <v>7</v>
      </c>
      <c r="G455" s="43" t="s">
        <v>177</v>
      </c>
      <c r="H455" s="55">
        <v>104</v>
      </c>
      <c r="I455" s="56">
        <v>0</v>
      </c>
      <c r="J455" s="57">
        <f>ROUND(H455*I455,2)</f>
        <v>0</v>
      </c>
      <c r="K455" s="58">
        <v>0.20999999999999999</v>
      </c>
      <c r="L455" s="59">
        <f>ROUND(J455*1.21,2)</f>
        <v>0</v>
      </c>
      <c r="M455" s="13"/>
      <c r="N455" s="2"/>
      <c r="O455" s="2"/>
      <c r="P455" s="2"/>
      <c r="Q455" s="33">
        <f>IF(ISNUMBER(K455),IF(H455&gt;0,IF(I455&gt;0,J455,0),0),0)</f>
        <v>0</v>
      </c>
      <c r="R455" s="9">
        <f>IF(ISNUMBER(K455)=FALSE,J455,0)</f>
        <v>0</v>
      </c>
    </row>
    <row r="456">
      <c r="A456" s="10"/>
      <c r="B456" s="49" t="s">
        <v>48</v>
      </c>
      <c r="C456" s="1"/>
      <c r="D456" s="1"/>
      <c r="E456" s="50" t="s">
        <v>447</v>
      </c>
      <c r="F456" s="1"/>
      <c r="G456" s="1"/>
      <c r="H456" s="40"/>
      <c r="I456" s="1"/>
      <c r="J456" s="40"/>
      <c r="K456" s="1"/>
      <c r="L456" s="1"/>
      <c r="M456" s="13"/>
      <c r="N456" s="2"/>
      <c r="O456" s="2"/>
      <c r="P456" s="2"/>
      <c r="Q456" s="2"/>
    </row>
    <row r="457">
      <c r="A457" s="10"/>
      <c r="B457" s="49" t="s">
        <v>50</v>
      </c>
      <c r="C457" s="1"/>
      <c r="D457" s="1"/>
      <c r="E457" s="50" t="s">
        <v>448</v>
      </c>
      <c r="F457" s="1"/>
      <c r="G457" s="1"/>
      <c r="H457" s="40"/>
      <c r="I457" s="1"/>
      <c r="J457" s="40"/>
      <c r="K457" s="1"/>
      <c r="L457" s="1"/>
      <c r="M457" s="13"/>
      <c r="N457" s="2"/>
      <c r="O457" s="2"/>
      <c r="P457" s="2"/>
      <c r="Q457" s="2"/>
    </row>
    <row r="458">
      <c r="A458" s="10"/>
      <c r="B458" s="49" t="s">
        <v>52</v>
      </c>
      <c r="C458" s="1"/>
      <c r="D458" s="1"/>
      <c r="E458" s="50" t="s">
        <v>449</v>
      </c>
      <c r="F458" s="1"/>
      <c r="G458" s="1"/>
      <c r="H458" s="40"/>
      <c r="I458" s="1"/>
      <c r="J458" s="40"/>
      <c r="K458" s="1"/>
      <c r="L458" s="1"/>
      <c r="M458" s="13"/>
      <c r="N458" s="2"/>
      <c r="O458" s="2"/>
      <c r="P458" s="2"/>
      <c r="Q458" s="2"/>
    </row>
    <row r="459" thickBot="1">
      <c r="A459" s="10"/>
      <c r="B459" s="51" t="s">
        <v>54</v>
      </c>
      <c r="C459" s="52"/>
      <c r="D459" s="52"/>
      <c r="E459" s="53" t="s">
        <v>55</v>
      </c>
      <c r="F459" s="52"/>
      <c r="G459" s="52"/>
      <c r="H459" s="54"/>
      <c r="I459" s="52"/>
      <c r="J459" s="54"/>
      <c r="K459" s="52"/>
      <c r="L459" s="52"/>
      <c r="M459" s="13"/>
      <c r="N459" s="2"/>
      <c r="O459" s="2"/>
      <c r="P459" s="2"/>
      <c r="Q459" s="2"/>
    </row>
    <row r="460" thickTop="1" thickBot="1" ht="25" customHeight="1">
      <c r="A460" s="10"/>
      <c r="B460" s="1"/>
      <c r="C460" s="60">
        <v>8</v>
      </c>
      <c r="D460" s="1"/>
      <c r="E460" s="60" t="s">
        <v>97</v>
      </c>
      <c r="F460" s="1"/>
      <c r="G460" s="61" t="s">
        <v>79</v>
      </c>
      <c r="H460" s="62">
        <f>J440+J445+J450+J455</f>
        <v>0</v>
      </c>
      <c r="I460" s="61" t="s">
        <v>80</v>
      </c>
      <c r="J460" s="63">
        <f>(L460-H460)</f>
        <v>0</v>
      </c>
      <c r="K460" s="61" t="s">
        <v>81</v>
      </c>
      <c r="L460" s="64">
        <f>ROUND((J440+J445+J450+J455)*1.21,2)</f>
        <v>0</v>
      </c>
      <c r="M460" s="13"/>
      <c r="N460" s="2"/>
      <c r="O460" s="2"/>
      <c r="P460" s="2"/>
      <c r="Q460" s="33">
        <f>0+Q440+Q445+Q450+Q455</f>
        <v>0</v>
      </c>
      <c r="R460" s="9">
        <f>0+R440+R445+R450+R455</f>
        <v>0</v>
      </c>
      <c r="S460" s="65">
        <f>Q460*(1+J460)+R460</f>
        <v>0</v>
      </c>
    </row>
    <row r="461" thickTop="1" thickBot="1" ht="25" customHeight="1">
      <c r="A461" s="10"/>
      <c r="B461" s="66"/>
      <c r="C461" s="66"/>
      <c r="D461" s="66"/>
      <c r="E461" s="66"/>
      <c r="F461" s="66"/>
      <c r="G461" s="67" t="s">
        <v>82</v>
      </c>
      <c r="H461" s="68">
        <f>0+J440+J445+J450+J455</f>
        <v>0</v>
      </c>
      <c r="I461" s="67" t="s">
        <v>83</v>
      </c>
      <c r="J461" s="69">
        <f>0+J460</f>
        <v>0</v>
      </c>
      <c r="K461" s="67" t="s">
        <v>84</v>
      </c>
      <c r="L461" s="70">
        <f>0+L460</f>
        <v>0</v>
      </c>
      <c r="M461" s="13"/>
      <c r="N461" s="2"/>
      <c r="O461" s="2"/>
      <c r="P461" s="2"/>
      <c r="Q461" s="2"/>
    </row>
    <row r="462" ht="40" customHeight="1">
      <c r="A462" s="10"/>
      <c r="B462" s="75" t="s">
        <v>450</v>
      </c>
      <c r="C462" s="1"/>
      <c r="D462" s="1"/>
      <c r="E462" s="1"/>
      <c r="F462" s="1"/>
      <c r="G462" s="1"/>
      <c r="H462" s="40"/>
      <c r="I462" s="1"/>
      <c r="J462" s="40"/>
      <c r="K462" s="1"/>
      <c r="L462" s="1"/>
      <c r="M462" s="13"/>
      <c r="N462" s="2"/>
      <c r="O462" s="2"/>
      <c r="P462" s="2"/>
      <c r="Q462" s="2"/>
    </row>
    <row r="463">
      <c r="A463" s="10"/>
      <c r="B463" s="41">
        <v>82</v>
      </c>
      <c r="C463" s="42" t="s">
        <v>451</v>
      </c>
      <c r="D463" s="42" t="s">
        <v>7</v>
      </c>
      <c r="E463" s="42" t="s">
        <v>452</v>
      </c>
      <c r="F463" s="42" t="s">
        <v>7</v>
      </c>
      <c r="G463" s="43" t="s">
        <v>177</v>
      </c>
      <c r="H463" s="44">
        <v>94</v>
      </c>
      <c r="I463" s="45">
        <v>0</v>
      </c>
      <c r="J463" s="46">
        <f>ROUND(H463*I463,2)</f>
        <v>0</v>
      </c>
      <c r="K463" s="47">
        <v>0.20999999999999999</v>
      </c>
      <c r="L463" s="48">
        <f>ROUND(J463*1.21,2)</f>
        <v>0</v>
      </c>
      <c r="M463" s="13"/>
      <c r="N463" s="2"/>
      <c r="O463" s="2"/>
      <c r="P463" s="2"/>
      <c r="Q463" s="33">
        <f>IF(ISNUMBER(K463),IF(H463&gt;0,IF(I463&gt;0,J463,0),0),0)</f>
        <v>0</v>
      </c>
      <c r="R463" s="9">
        <f>IF(ISNUMBER(K463)=FALSE,J463,0)</f>
        <v>0</v>
      </c>
    </row>
    <row r="464">
      <c r="A464" s="10"/>
      <c r="B464" s="49" t="s">
        <v>48</v>
      </c>
      <c r="C464" s="1"/>
      <c r="D464" s="1"/>
      <c r="E464" s="50" t="s">
        <v>453</v>
      </c>
      <c r="F464" s="1"/>
      <c r="G464" s="1"/>
      <c r="H464" s="40"/>
      <c r="I464" s="1"/>
      <c r="J464" s="40"/>
      <c r="K464" s="1"/>
      <c r="L464" s="1"/>
      <c r="M464" s="13"/>
      <c r="N464" s="2"/>
      <c r="O464" s="2"/>
      <c r="P464" s="2"/>
      <c r="Q464" s="2"/>
    </row>
    <row r="465">
      <c r="A465" s="10"/>
      <c r="B465" s="49" t="s">
        <v>50</v>
      </c>
      <c r="C465" s="1"/>
      <c r="D465" s="1"/>
      <c r="E465" s="50" t="s">
        <v>454</v>
      </c>
      <c r="F465" s="1"/>
      <c r="G465" s="1"/>
      <c r="H465" s="40"/>
      <c r="I465" s="1"/>
      <c r="J465" s="40"/>
      <c r="K465" s="1"/>
      <c r="L465" s="1"/>
      <c r="M465" s="13"/>
      <c r="N465" s="2"/>
      <c r="O465" s="2"/>
      <c r="P465" s="2"/>
      <c r="Q465" s="2"/>
    </row>
    <row r="466">
      <c r="A466" s="10"/>
      <c r="B466" s="49" t="s">
        <v>52</v>
      </c>
      <c r="C466" s="1"/>
      <c r="D466" s="1"/>
      <c r="E466" s="50" t="s">
        <v>455</v>
      </c>
      <c r="F466" s="1"/>
      <c r="G466" s="1"/>
      <c r="H466" s="40"/>
      <c r="I466" s="1"/>
      <c r="J466" s="40"/>
      <c r="K466" s="1"/>
      <c r="L466" s="1"/>
      <c r="M466" s="13"/>
      <c r="N466" s="2"/>
      <c r="O466" s="2"/>
      <c r="P466" s="2"/>
      <c r="Q466" s="2"/>
    </row>
    <row r="467" thickBot="1">
      <c r="A467" s="10"/>
      <c r="B467" s="51" t="s">
        <v>54</v>
      </c>
      <c r="C467" s="52"/>
      <c r="D467" s="52"/>
      <c r="E467" s="53" t="s">
        <v>55</v>
      </c>
      <c r="F467" s="52"/>
      <c r="G467" s="52"/>
      <c r="H467" s="54"/>
      <c r="I467" s="52"/>
      <c r="J467" s="54"/>
      <c r="K467" s="52"/>
      <c r="L467" s="52"/>
      <c r="M467" s="13"/>
      <c r="N467" s="2"/>
      <c r="O467" s="2"/>
      <c r="P467" s="2"/>
      <c r="Q467" s="2"/>
    </row>
    <row r="468" thickTop="1">
      <c r="A468" s="10"/>
      <c r="B468" s="41">
        <v>83</v>
      </c>
      <c r="C468" s="42" t="s">
        <v>456</v>
      </c>
      <c r="D468" s="42" t="s">
        <v>7</v>
      </c>
      <c r="E468" s="42" t="s">
        <v>457</v>
      </c>
      <c r="F468" s="42" t="s">
        <v>7</v>
      </c>
      <c r="G468" s="43" t="s">
        <v>177</v>
      </c>
      <c r="H468" s="55">
        <v>52</v>
      </c>
      <c r="I468" s="56">
        <v>0</v>
      </c>
      <c r="J468" s="57">
        <f>ROUND(H468*I468,2)</f>
        <v>0</v>
      </c>
      <c r="K468" s="58">
        <v>0.20999999999999999</v>
      </c>
      <c r="L468" s="59">
        <f>ROUND(J468*1.21,2)</f>
        <v>0</v>
      </c>
      <c r="M468" s="13"/>
      <c r="N468" s="2"/>
      <c r="O468" s="2"/>
      <c r="P468" s="2"/>
      <c r="Q468" s="33">
        <f>IF(ISNUMBER(K468),IF(H468&gt;0,IF(I468&gt;0,J468,0),0),0)</f>
        <v>0</v>
      </c>
      <c r="R468" s="9">
        <f>IF(ISNUMBER(K468)=FALSE,J468,0)</f>
        <v>0</v>
      </c>
    </row>
    <row r="469">
      <c r="A469" s="10"/>
      <c r="B469" s="49" t="s">
        <v>48</v>
      </c>
      <c r="C469" s="1"/>
      <c r="D469" s="1"/>
      <c r="E469" s="50" t="s">
        <v>458</v>
      </c>
      <c r="F469" s="1"/>
      <c r="G469" s="1"/>
      <c r="H469" s="40"/>
      <c r="I469" s="1"/>
      <c r="J469" s="40"/>
      <c r="K469" s="1"/>
      <c r="L469" s="1"/>
      <c r="M469" s="13"/>
      <c r="N469" s="2"/>
      <c r="O469" s="2"/>
      <c r="P469" s="2"/>
      <c r="Q469" s="2"/>
    </row>
    <row r="470">
      <c r="A470" s="10"/>
      <c r="B470" s="49" t="s">
        <v>50</v>
      </c>
      <c r="C470" s="1"/>
      <c r="D470" s="1"/>
      <c r="E470" s="50" t="s">
        <v>459</v>
      </c>
      <c r="F470" s="1"/>
      <c r="G470" s="1"/>
      <c r="H470" s="40"/>
      <c r="I470" s="1"/>
      <c r="J470" s="40"/>
      <c r="K470" s="1"/>
      <c r="L470" s="1"/>
      <c r="M470" s="13"/>
      <c r="N470" s="2"/>
      <c r="O470" s="2"/>
      <c r="P470" s="2"/>
      <c r="Q470" s="2"/>
    </row>
    <row r="471">
      <c r="A471" s="10"/>
      <c r="B471" s="49" t="s">
        <v>52</v>
      </c>
      <c r="C471" s="1"/>
      <c r="D471" s="1"/>
      <c r="E471" s="50" t="s">
        <v>460</v>
      </c>
      <c r="F471" s="1"/>
      <c r="G471" s="1"/>
      <c r="H471" s="40"/>
      <c r="I471" s="1"/>
      <c r="J471" s="40"/>
      <c r="K471" s="1"/>
      <c r="L471" s="1"/>
      <c r="M471" s="13"/>
      <c r="N471" s="2"/>
      <c r="O471" s="2"/>
      <c r="P471" s="2"/>
      <c r="Q471" s="2"/>
    </row>
    <row r="472" thickBot="1">
      <c r="A472" s="10"/>
      <c r="B472" s="51" t="s">
        <v>54</v>
      </c>
      <c r="C472" s="52"/>
      <c r="D472" s="52"/>
      <c r="E472" s="53" t="s">
        <v>55</v>
      </c>
      <c r="F472" s="52"/>
      <c r="G472" s="52"/>
      <c r="H472" s="54"/>
      <c r="I472" s="52"/>
      <c r="J472" s="54"/>
      <c r="K472" s="52"/>
      <c r="L472" s="52"/>
      <c r="M472" s="13"/>
      <c r="N472" s="2"/>
      <c r="O472" s="2"/>
      <c r="P472" s="2"/>
      <c r="Q472" s="2"/>
    </row>
    <row r="473" thickTop="1">
      <c r="A473" s="10"/>
      <c r="B473" s="41">
        <v>84</v>
      </c>
      <c r="C473" s="42" t="s">
        <v>461</v>
      </c>
      <c r="D473" s="42" t="s">
        <v>7</v>
      </c>
      <c r="E473" s="42" t="s">
        <v>462</v>
      </c>
      <c r="F473" s="42" t="s">
        <v>7</v>
      </c>
      <c r="G473" s="43" t="s">
        <v>177</v>
      </c>
      <c r="H473" s="55">
        <v>30.699999999999999</v>
      </c>
      <c r="I473" s="56">
        <v>0</v>
      </c>
      <c r="J473" s="57">
        <f>ROUND(H473*I473,2)</f>
        <v>0</v>
      </c>
      <c r="K473" s="58">
        <v>0.20999999999999999</v>
      </c>
      <c r="L473" s="59">
        <f>ROUND(J473*1.21,2)</f>
        <v>0</v>
      </c>
      <c r="M473" s="13"/>
      <c r="N473" s="2"/>
      <c r="O473" s="2"/>
      <c r="P473" s="2"/>
      <c r="Q473" s="33">
        <f>IF(ISNUMBER(K473),IF(H473&gt;0,IF(I473&gt;0,J473,0),0),0)</f>
        <v>0</v>
      </c>
      <c r="R473" s="9">
        <f>IF(ISNUMBER(K473)=FALSE,J473,0)</f>
        <v>0</v>
      </c>
    </row>
    <row r="474">
      <c r="A474" s="10"/>
      <c r="B474" s="49" t="s">
        <v>48</v>
      </c>
      <c r="C474" s="1"/>
      <c r="D474" s="1"/>
      <c r="E474" s="50" t="s">
        <v>463</v>
      </c>
      <c r="F474" s="1"/>
      <c r="G474" s="1"/>
      <c r="H474" s="40"/>
      <c r="I474" s="1"/>
      <c r="J474" s="40"/>
      <c r="K474" s="1"/>
      <c r="L474" s="1"/>
      <c r="M474" s="13"/>
      <c r="N474" s="2"/>
      <c r="O474" s="2"/>
      <c r="P474" s="2"/>
      <c r="Q474" s="2"/>
    </row>
    <row r="475">
      <c r="A475" s="10"/>
      <c r="B475" s="49" t="s">
        <v>50</v>
      </c>
      <c r="C475" s="1"/>
      <c r="D475" s="1"/>
      <c r="E475" s="50" t="s">
        <v>464</v>
      </c>
      <c r="F475" s="1"/>
      <c r="G475" s="1"/>
      <c r="H475" s="40"/>
      <c r="I475" s="1"/>
      <c r="J475" s="40"/>
      <c r="K475" s="1"/>
      <c r="L475" s="1"/>
      <c r="M475" s="13"/>
      <c r="N475" s="2"/>
      <c r="O475" s="2"/>
      <c r="P475" s="2"/>
      <c r="Q475" s="2"/>
    </row>
    <row r="476">
      <c r="A476" s="10"/>
      <c r="B476" s="49" t="s">
        <v>52</v>
      </c>
      <c r="C476" s="1"/>
      <c r="D476" s="1"/>
      <c r="E476" s="50" t="s">
        <v>465</v>
      </c>
      <c r="F476" s="1"/>
      <c r="G476" s="1"/>
      <c r="H476" s="40"/>
      <c r="I476" s="1"/>
      <c r="J476" s="40"/>
      <c r="K476" s="1"/>
      <c r="L476" s="1"/>
      <c r="M476" s="13"/>
      <c r="N476" s="2"/>
      <c r="O476" s="2"/>
      <c r="P476" s="2"/>
      <c r="Q476" s="2"/>
    </row>
    <row r="477" thickBot="1">
      <c r="A477" s="10"/>
      <c r="B477" s="51" t="s">
        <v>54</v>
      </c>
      <c r="C477" s="52"/>
      <c r="D477" s="52"/>
      <c r="E477" s="53" t="s">
        <v>55</v>
      </c>
      <c r="F477" s="52"/>
      <c r="G477" s="52"/>
      <c r="H477" s="54"/>
      <c r="I477" s="52"/>
      <c r="J477" s="54"/>
      <c r="K477" s="52"/>
      <c r="L477" s="52"/>
      <c r="M477" s="13"/>
      <c r="N477" s="2"/>
      <c r="O477" s="2"/>
      <c r="P477" s="2"/>
      <c r="Q477" s="2"/>
    </row>
    <row r="478" thickTop="1">
      <c r="A478" s="10"/>
      <c r="B478" s="41">
        <v>85</v>
      </c>
      <c r="C478" s="42" t="s">
        <v>466</v>
      </c>
      <c r="D478" s="42" t="s">
        <v>7</v>
      </c>
      <c r="E478" s="42" t="s">
        <v>467</v>
      </c>
      <c r="F478" s="42" t="s">
        <v>7</v>
      </c>
      <c r="G478" s="43" t="s">
        <v>75</v>
      </c>
      <c r="H478" s="55">
        <v>6</v>
      </c>
      <c r="I478" s="56">
        <v>0</v>
      </c>
      <c r="J478" s="57">
        <f>ROUND(H478*I478,2)</f>
        <v>0</v>
      </c>
      <c r="K478" s="58">
        <v>0.20999999999999999</v>
      </c>
      <c r="L478" s="59">
        <f>ROUND(J478*1.21,2)</f>
        <v>0</v>
      </c>
      <c r="M478" s="13"/>
      <c r="N478" s="2"/>
      <c r="O478" s="2"/>
      <c r="P478" s="2"/>
      <c r="Q478" s="33">
        <f>IF(ISNUMBER(K478),IF(H478&gt;0,IF(I478&gt;0,J478,0),0),0)</f>
        <v>0</v>
      </c>
      <c r="R478" s="9">
        <f>IF(ISNUMBER(K478)=FALSE,J478,0)</f>
        <v>0</v>
      </c>
    </row>
    <row r="479">
      <c r="A479" s="10"/>
      <c r="B479" s="49" t="s">
        <v>48</v>
      </c>
      <c r="C479" s="1"/>
      <c r="D479" s="1"/>
      <c r="E479" s="50" t="s">
        <v>7</v>
      </c>
      <c r="F479" s="1"/>
      <c r="G479" s="1"/>
      <c r="H479" s="40"/>
      <c r="I479" s="1"/>
      <c r="J479" s="40"/>
      <c r="K479" s="1"/>
      <c r="L479" s="1"/>
      <c r="M479" s="13"/>
      <c r="N479" s="2"/>
      <c r="O479" s="2"/>
      <c r="P479" s="2"/>
      <c r="Q479" s="2"/>
    </row>
    <row r="480">
      <c r="A480" s="10"/>
      <c r="B480" s="49" t="s">
        <v>50</v>
      </c>
      <c r="C480" s="1"/>
      <c r="D480" s="1"/>
      <c r="E480" s="50" t="s">
        <v>468</v>
      </c>
      <c r="F480" s="1"/>
      <c r="G480" s="1"/>
      <c r="H480" s="40"/>
      <c r="I480" s="1"/>
      <c r="J480" s="40"/>
      <c r="K480" s="1"/>
      <c r="L480" s="1"/>
      <c r="M480" s="13"/>
      <c r="N480" s="2"/>
      <c r="O480" s="2"/>
      <c r="P480" s="2"/>
      <c r="Q480" s="2"/>
    </row>
    <row r="481">
      <c r="A481" s="10"/>
      <c r="B481" s="49" t="s">
        <v>52</v>
      </c>
      <c r="C481" s="1"/>
      <c r="D481" s="1"/>
      <c r="E481" s="50" t="s">
        <v>469</v>
      </c>
      <c r="F481" s="1"/>
      <c r="G481" s="1"/>
      <c r="H481" s="40"/>
      <c r="I481" s="1"/>
      <c r="J481" s="40"/>
      <c r="K481" s="1"/>
      <c r="L481" s="1"/>
      <c r="M481" s="13"/>
      <c r="N481" s="2"/>
      <c r="O481" s="2"/>
      <c r="P481" s="2"/>
      <c r="Q481" s="2"/>
    </row>
    <row r="482" thickBot="1">
      <c r="A482" s="10"/>
      <c r="B482" s="51" t="s">
        <v>54</v>
      </c>
      <c r="C482" s="52"/>
      <c r="D482" s="52"/>
      <c r="E482" s="53" t="s">
        <v>55</v>
      </c>
      <c r="F482" s="52"/>
      <c r="G482" s="52"/>
      <c r="H482" s="54"/>
      <c r="I482" s="52"/>
      <c r="J482" s="54"/>
      <c r="K482" s="52"/>
      <c r="L482" s="52"/>
      <c r="M482" s="13"/>
      <c r="N482" s="2"/>
      <c r="O482" s="2"/>
      <c r="P482" s="2"/>
      <c r="Q482" s="2"/>
    </row>
    <row r="483" thickTop="1">
      <c r="A483" s="10"/>
      <c r="B483" s="41">
        <v>86</v>
      </c>
      <c r="C483" s="42" t="s">
        <v>470</v>
      </c>
      <c r="D483" s="42" t="s">
        <v>7</v>
      </c>
      <c r="E483" s="42" t="s">
        <v>471</v>
      </c>
      <c r="F483" s="42" t="s">
        <v>7</v>
      </c>
      <c r="G483" s="43" t="s">
        <v>75</v>
      </c>
      <c r="H483" s="55">
        <v>9</v>
      </c>
      <c r="I483" s="56">
        <v>0</v>
      </c>
      <c r="J483" s="57">
        <f>ROUND(H483*I483,2)</f>
        <v>0</v>
      </c>
      <c r="K483" s="58">
        <v>0.20999999999999999</v>
      </c>
      <c r="L483" s="59">
        <f>ROUND(J483*1.21,2)</f>
        <v>0</v>
      </c>
      <c r="M483" s="13"/>
      <c r="N483" s="2"/>
      <c r="O483" s="2"/>
      <c r="P483" s="2"/>
      <c r="Q483" s="33">
        <f>IF(ISNUMBER(K483),IF(H483&gt;0,IF(I483&gt;0,J483,0),0),0)</f>
        <v>0</v>
      </c>
      <c r="R483" s="9">
        <f>IF(ISNUMBER(K483)=FALSE,J483,0)</f>
        <v>0</v>
      </c>
    </row>
    <row r="484">
      <c r="A484" s="10"/>
      <c r="B484" s="49" t="s">
        <v>48</v>
      </c>
      <c r="C484" s="1"/>
      <c r="D484" s="1"/>
      <c r="E484" s="50" t="s">
        <v>472</v>
      </c>
      <c r="F484" s="1"/>
      <c r="G484" s="1"/>
      <c r="H484" s="40"/>
      <c r="I484" s="1"/>
      <c r="J484" s="40"/>
      <c r="K484" s="1"/>
      <c r="L484" s="1"/>
      <c r="M484" s="13"/>
      <c r="N484" s="2"/>
      <c r="O484" s="2"/>
      <c r="P484" s="2"/>
      <c r="Q484" s="2"/>
    </row>
    <row r="485">
      <c r="A485" s="10"/>
      <c r="B485" s="49" t="s">
        <v>50</v>
      </c>
      <c r="C485" s="1"/>
      <c r="D485" s="1"/>
      <c r="E485" s="50" t="s">
        <v>473</v>
      </c>
      <c r="F485" s="1"/>
      <c r="G485" s="1"/>
      <c r="H485" s="40"/>
      <c r="I485" s="1"/>
      <c r="J485" s="40"/>
      <c r="K485" s="1"/>
      <c r="L485" s="1"/>
      <c r="M485" s="13"/>
      <c r="N485" s="2"/>
      <c r="O485" s="2"/>
      <c r="P485" s="2"/>
      <c r="Q485" s="2"/>
    </row>
    <row r="486">
      <c r="A486" s="10"/>
      <c r="B486" s="49" t="s">
        <v>52</v>
      </c>
      <c r="C486" s="1"/>
      <c r="D486" s="1"/>
      <c r="E486" s="50" t="s">
        <v>474</v>
      </c>
      <c r="F486" s="1"/>
      <c r="G486" s="1"/>
      <c r="H486" s="40"/>
      <c r="I486" s="1"/>
      <c r="J486" s="40"/>
      <c r="K486" s="1"/>
      <c r="L486" s="1"/>
      <c r="M486" s="13"/>
      <c r="N486" s="2"/>
      <c r="O486" s="2"/>
      <c r="P486" s="2"/>
      <c r="Q486" s="2"/>
    </row>
    <row r="487" thickBot="1">
      <c r="A487" s="10"/>
      <c r="B487" s="51" t="s">
        <v>54</v>
      </c>
      <c r="C487" s="52"/>
      <c r="D487" s="52"/>
      <c r="E487" s="53" t="s">
        <v>55</v>
      </c>
      <c r="F487" s="52"/>
      <c r="G487" s="52"/>
      <c r="H487" s="54"/>
      <c r="I487" s="52"/>
      <c r="J487" s="54"/>
      <c r="K487" s="52"/>
      <c r="L487" s="52"/>
      <c r="M487" s="13"/>
      <c r="N487" s="2"/>
      <c r="O487" s="2"/>
      <c r="P487" s="2"/>
      <c r="Q487" s="2"/>
    </row>
    <row r="488" thickTop="1">
      <c r="A488" s="10"/>
      <c r="B488" s="41">
        <v>87</v>
      </c>
      <c r="C488" s="42" t="s">
        <v>475</v>
      </c>
      <c r="D488" s="42" t="s">
        <v>7</v>
      </c>
      <c r="E488" s="42" t="s">
        <v>476</v>
      </c>
      <c r="F488" s="42" t="s">
        <v>7</v>
      </c>
      <c r="G488" s="43" t="s">
        <v>75</v>
      </c>
      <c r="H488" s="55">
        <v>8</v>
      </c>
      <c r="I488" s="56">
        <v>0</v>
      </c>
      <c r="J488" s="57">
        <f>ROUND(H488*I488,2)</f>
        <v>0</v>
      </c>
      <c r="K488" s="58">
        <v>0.20999999999999999</v>
      </c>
      <c r="L488" s="59">
        <f>ROUND(J488*1.21,2)</f>
        <v>0</v>
      </c>
      <c r="M488" s="13"/>
      <c r="N488" s="2"/>
      <c r="O488" s="2"/>
      <c r="P488" s="2"/>
      <c r="Q488" s="33">
        <f>IF(ISNUMBER(K488),IF(H488&gt;0,IF(I488&gt;0,J488,0),0),0)</f>
        <v>0</v>
      </c>
      <c r="R488" s="9">
        <f>IF(ISNUMBER(K488)=FALSE,J488,0)</f>
        <v>0</v>
      </c>
    </row>
    <row r="489">
      <c r="A489" s="10"/>
      <c r="B489" s="49" t="s">
        <v>48</v>
      </c>
      <c r="C489" s="1"/>
      <c r="D489" s="1"/>
      <c r="E489" s="50" t="s">
        <v>7</v>
      </c>
      <c r="F489" s="1"/>
      <c r="G489" s="1"/>
      <c r="H489" s="40"/>
      <c r="I489" s="1"/>
      <c r="J489" s="40"/>
      <c r="K489" s="1"/>
      <c r="L489" s="1"/>
      <c r="M489" s="13"/>
      <c r="N489" s="2"/>
      <c r="O489" s="2"/>
      <c r="P489" s="2"/>
      <c r="Q489" s="2"/>
    </row>
    <row r="490">
      <c r="A490" s="10"/>
      <c r="B490" s="49" t="s">
        <v>50</v>
      </c>
      <c r="C490" s="1"/>
      <c r="D490" s="1"/>
      <c r="E490" s="50" t="s">
        <v>477</v>
      </c>
      <c r="F490" s="1"/>
      <c r="G490" s="1"/>
      <c r="H490" s="40"/>
      <c r="I490" s="1"/>
      <c r="J490" s="40"/>
      <c r="K490" s="1"/>
      <c r="L490" s="1"/>
      <c r="M490" s="13"/>
      <c r="N490" s="2"/>
      <c r="O490" s="2"/>
      <c r="P490" s="2"/>
      <c r="Q490" s="2"/>
    </row>
    <row r="491">
      <c r="A491" s="10"/>
      <c r="B491" s="49" t="s">
        <v>52</v>
      </c>
      <c r="C491" s="1"/>
      <c r="D491" s="1"/>
      <c r="E491" s="50" t="s">
        <v>469</v>
      </c>
      <c r="F491" s="1"/>
      <c r="G491" s="1"/>
      <c r="H491" s="40"/>
      <c r="I491" s="1"/>
      <c r="J491" s="40"/>
      <c r="K491" s="1"/>
      <c r="L491" s="1"/>
      <c r="M491" s="13"/>
      <c r="N491" s="2"/>
      <c r="O491" s="2"/>
      <c r="P491" s="2"/>
      <c r="Q491" s="2"/>
    </row>
    <row r="492" thickBot="1">
      <c r="A492" s="10"/>
      <c r="B492" s="51" t="s">
        <v>54</v>
      </c>
      <c r="C492" s="52"/>
      <c r="D492" s="52"/>
      <c r="E492" s="53" t="s">
        <v>55</v>
      </c>
      <c r="F492" s="52"/>
      <c r="G492" s="52"/>
      <c r="H492" s="54"/>
      <c r="I492" s="52"/>
      <c r="J492" s="54"/>
      <c r="K492" s="52"/>
      <c r="L492" s="52"/>
      <c r="M492" s="13"/>
      <c r="N492" s="2"/>
      <c r="O492" s="2"/>
      <c r="P492" s="2"/>
      <c r="Q492" s="2"/>
    </row>
    <row r="493" thickTop="1">
      <c r="A493" s="10"/>
      <c r="B493" s="41">
        <v>88</v>
      </c>
      <c r="C493" s="42" t="s">
        <v>478</v>
      </c>
      <c r="D493" s="42" t="s">
        <v>7</v>
      </c>
      <c r="E493" s="42" t="s">
        <v>479</v>
      </c>
      <c r="F493" s="42" t="s">
        <v>7</v>
      </c>
      <c r="G493" s="43" t="s">
        <v>75</v>
      </c>
      <c r="H493" s="55">
        <v>6</v>
      </c>
      <c r="I493" s="56">
        <v>0</v>
      </c>
      <c r="J493" s="57">
        <f>ROUND(H493*I493,2)</f>
        <v>0</v>
      </c>
      <c r="K493" s="58">
        <v>0.20999999999999999</v>
      </c>
      <c r="L493" s="59">
        <f>ROUND(J493*1.21,2)</f>
        <v>0</v>
      </c>
      <c r="M493" s="13"/>
      <c r="N493" s="2"/>
      <c r="O493" s="2"/>
      <c r="P493" s="2"/>
      <c r="Q493" s="33">
        <f>IF(ISNUMBER(K493),IF(H493&gt;0,IF(I493&gt;0,J493,0),0),0)</f>
        <v>0</v>
      </c>
      <c r="R493" s="9">
        <f>IF(ISNUMBER(K493)=FALSE,J493,0)</f>
        <v>0</v>
      </c>
    </row>
    <row r="494">
      <c r="A494" s="10"/>
      <c r="B494" s="49" t="s">
        <v>48</v>
      </c>
      <c r="C494" s="1"/>
      <c r="D494" s="1"/>
      <c r="E494" s="50" t="s">
        <v>480</v>
      </c>
      <c r="F494" s="1"/>
      <c r="G494" s="1"/>
      <c r="H494" s="40"/>
      <c r="I494" s="1"/>
      <c r="J494" s="40"/>
      <c r="K494" s="1"/>
      <c r="L494" s="1"/>
      <c r="M494" s="13"/>
      <c r="N494" s="2"/>
      <c r="O494" s="2"/>
      <c r="P494" s="2"/>
      <c r="Q494" s="2"/>
    </row>
    <row r="495">
      <c r="A495" s="10"/>
      <c r="B495" s="49" t="s">
        <v>50</v>
      </c>
      <c r="C495" s="1"/>
      <c r="D495" s="1"/>
      <c r="E495" s="50" t="s">
        <v>481</v>
      </c>
      <c r="F495" s="1"/>
      <c r="G495" s="1"/>
      <c r="H495" s="40"/>
      <c r="I495" s="1"/>
      <c r="J495" s="40"/>
      <c r="K495" s="1"/>
      <c r="L495" s="1"/>
      <c r="M495" s="13"/>
      <c r="N495" s="2"/>
      <c r="O495" s="2"/>
      <c r="P495" s="2"/>
      <c r="Q495" s="2"/>
    </row>
    <row r="496">
      <c r="A496" s="10"/>
      <c r="B496" s="49" t="s">
        <v>52</v>
      </c>
      <c r="C496" s="1"/>
      <c r="D496" s="1"/>
      <c r="E496" s="50" t="s">
        <v>482</v>
      </c>
      <c r="F496" s="1"/>
      <c r="G496" s="1"/>
      <c r="H496" s="40"/>
      <c r="I496" s="1"/>
      <c r="J496" s="40"/>
      <c r="K496" s="1"/>
      <c r="L496" s="1"/>
      <c r="M496" s="13"/>
      <c r="N496" s="2"/>
      <c r="O496" s="2"/>
      <c r="P496" s="2"/>
      <c r="Q496" s="2"/>
    </row>
    <row r="497" thickBot="1">
      <c r="A497" s="10"/>
      <c r="B497" s="51" t="s">
        <v>54</v>
      </c>
      <c r="C497" s="52"/>
      <c r="D497" s="52"/>
      <c r="E497" s="53" t="s">
        <v>55</v>
      </c>
      <c r="F497" s="52"/>
      <c r="G497" s="52"/>
      <c r="H497" s="54"/>
      <c r="I497" s="52"/>
      <c r="J497" s="54"/>
      <c r="K497" s="52"/>
      <c r="L497" s="52"/>
      <c r="M497" s="13"/>
      <c r="N497" s="2"/>
      <c r="O497" s="2"/>
      <c r="P497" s="2"/>
      <c r="Q497" s="2"/>
    </row>
    <row r="498" thickTop="1">
      <c r="A498" s="10"/>
      <c r="B498" s="41">
        <v>89</v>
      </c>
      <c r="C498" s="42" t="s">
        <v>483</v>
      </c>
      <c r="D498" s="42" t="s">
        <v>7</v>
      </c>
      <c r="E498" s="42" t="s">
        <v>484</v>
      </c>
      <c r="F498" s="42" t="s">
        <v>7</v>
      </c>
      <c r="G498" s="43" t="s">
        <v>75</v>
      </c>
      <c r="H498" s="55">
        <v>2</v>
      </c>
      <c r="I498" s="56">
        <v>0</v>
      </c>
      <c r="J498" s="57">
        <f>ROUND(H498*I498,2)</f>
        <v>0</v>
      </c>
      <c r="K498" s="58">
        <v>0.20999999999999999</v>
      </c>
      <c r="L498" s="59">
        <f>ROUND(J498*1.21,2)</f>
        <v>0</v>
      </c>
      <c r="M498" s="13"/>
      <c r="N498" s="2"/>
      <c r="O498" s="2"/>
      <c r="P498" s="2"/>
      <c r="Q498" s="33">
        <f>IF(ISNUMBER(K498),IF(H498&gt;0,IF(I498&gt;0,J498,0),0),0)</f>
        <v>0</v>
      </c>
      <c r="R498" s="9">
        <f>IF(ISNUMBER(K498)=FALSE,J498,0)</f>
        <v>0</v>
      </c>
    </row>
    <row r="499">
      <c r="A499" s="10"/>
      <c r="B499" s="49" t="s">
        <v>48</v>
      </c>
      <c r="C499" s="1"/>
      <c r="D499" s="1"/>
      <c r="E499" s="50" t="s">
        <v>485</v>
      </c>
      <c r="F499" s="1"/>
      <c r="G499" s="1"/>
      <c r="H499" s="40"/>
      <c r="I499" s="1"/>
      <c r="J499" s="40"/>
      <c r="K499" s="1"/>
      <c r="L499" s="1"/>
      <c r="M499" s="13"/>
      <c r="N499" s="2"/>
      <c r="O499" s="2"/>
      <c r="P499" s="2"/>
      <c r="Q499" s="2"/>
    </row>
    <row r="500">
      <c r="A500" s="10"/>
      <c r="B500" s="49" t="s">
        <v>50</v>
      </c>
      <c r="C500" s="1"/>
      <c r="D500" s="1"/>
      <c r="E500" s="50" t="s">
        <v>486</v>
      </c>
      <c r="F500" s="1"/>
      <c r="G500" s="1"/>
      <c r="H500" s="40"/>
      <c r="I500" s="1"/>
      <c r="J500" s="40"/>
      <c r="K500" s="1"/>
      <c r="L500" s="1"/>
      <c r="M500" s="13"/>
      <c r="N500" s="2"/>
      <c r="O500" s="2"/>
      <c r="P500" s="2"/>
      <c r="Q500" s="2"/>
    </row>
    <row r="501">
      <c r="A501" s="10"/>
      <c r="B501" s="49" t="s">
        <v>52</v>
      </c>
      <c r="C501" s="1"/>
      <c r="D501" s="1"/>
      <c r="E501" s="50" t="s">
        <v>482</v>
      </c>
      <c r="F501" s="1"/>
      <c r="G501" s="1"/>
      <c r="H501" s="40"/>
      <c r="I501" s="1"/>
      <c r="J501" s="40"/>
      <c r="K501" s="1"/>
      <c r="L501" s="1"/>
      <c r="M501" s="13"/>
      <c r="N501" s="2"/>
      <c r="O501" s="2"/>
      <c r="P501" s="2"/>
      <c r="Q501" s="2"/>
    </row>
    <row r="502" thickBot="1">
      <c r="A502" s="10"/>
      <c r="B502" s="51" t="s">
        <v>54</v>
      </c>
      <c r="C502" s="52"/>
      <c r="D502" s="52"/>
      <c r="E502" s="53" t="s">
        <v>55</v>
      </c>
      <c r="F502" s="52"/>
      <c r="G502" s="52"/>
      <c r="H502" s="54"/>
      <c r="I502" s="52"/>
      <c r="J502" s="54"/>
      <c r="K502" s="52"/>
      <c r="L502" s="52"/>
      <c r="M502" s="13"/>
      <c r="N502" s="2"/>
      <c r="O502" s="2"/>
      <c r="P502" s="2"/>
      <c r="Q502" s="2"/>
    </row>
    <row r="503" thickTop="1">
      <c r="A503" s="10"/>
      <c r="B503" s="41">
        <v>90</v>
      </c>
      <c r="C503" s="42" t="s">
        <v>487</v>
      </c>
      <c r="D503" s="42"/>
      <c r="E503" s="42" t="s">
        <v>488</v>
      </c>
      <c r="F503" s="42" t="s">
        <v>7</v>
      </c>
      <c r="G503" s="43" t="s">
        <v>75</v>
      </c>
      <c r="H503" s="55">
        <v>2</v>
      </c>
      <c r="I503" s="56">
        <v>0</v>
      </c>
      <c r="J503" s="57">
        <f>ROUND(H503*I503,2)</f>
        <v>0</v>
      </c>
      <c r="K503" s="58">
        <v>0.20999999999999999</v>
      </c>
      <c r="L503" s="59">
        <f>ROUND(J503*1.21,2)</f>
        <v>0</v>
      </c>
      <c r="M503" s="13"/>
      <c r="N503" s="2"/>
      <c r="O503" s="2"/>
      <c r="P503" s="2"/>
      <c r="Q503" s="33">
        <f>IF(ISNUMBER(K503),IF(H503&gt;0,IF(I503&gt;0,J503,0),0),0)</f>
        <v>0</v>
      </c>
      <c r="R503" s="9">
        <f>IF(ISNUMBER(K503)=FALSE,J503,0)</f>
        <v>0</v>
      </c>
    </row>
    <row r="504">
      <c r="A504" s="10"/>
      <c r="B504" s="49" t="s">
        <v>48</v>
      </c>
      <c r="C504" s="1"/>
      <c r="D504" s="1"/>
      <c r="E504" s="50" t="s">
        <v>489</v>
      </c>
      <c r="F504" s="1"/>
      <c r="G504" s="1"/>
      <c r="H504" s="40"/>
      <c r="I504" s="1"/>
      <c r="J504" s="40"/>
      <c r="K504" s="1"/>
      <c r="L504" s="1"/>
      <c r="M504" s="13"/>
      <c r="N504" s="2"/>
      <c r="O504" s="2"/>
      <c r="P504" s="2"/>
      <c r="Q504" s="2"/>
    </row>
    <row r="505">
      <c r="A505" s="10"/>
      <c r="B505" s="49" t="s">
        <v>50</v>
      </c>
      <c r="C505" s="1"/>
      <c r="D505" s="1"/>
      <c r="E505" s="50" t="s">
        <v>490</v>
      </c>
      <c r="F505" s="1"/>
      <c r="G505" s="1"/>
      <c r="H505" s="40"/>
      <c r="I505" s="1"/>
      <c r="J505" s="40"/>
      <c r="K505" s="1"/>
      <c r="L505" s="1"/>
      <c r="M505" s="13"/>
      <c r="N505" s="2"/>
      <c r="O505" s="2"/>
      <c r="P505" s="2"/>
      <c r="Q505" s="2"/>
    </row>
    <row r="506">
      <c r="A506" s="10"/>
      <c r="B506" s="49" t="s">
        <v>52</v>
      </c>
      <c r="C506" s="1"/>
      <c r="D506" s="1"/>
      <c r="E506" s="50" t="s">
        <v>491</v>
      </c>
      <c r="F506" s="1"/>
      <c r="G506" s="1"/>
      <c r="H506" s="40"/>
      <c r="I506" s="1"/>
      <c r="J506" s="40"/>
      <c r="K506" s="1"/>
      <c r="L506" s="1"/>
      <c r="M506" s="13"/>
      <c r="N506" s="2"/>
      <c r="O506" s="2"/>
      <c r="P506" s="2"/>
      <c r="Q506" s="2"/>
    </row>
    <row r="507" thickBot="1">
      <c r="A507" s="10"/>
      <c r="B507" s="51" t="s">
        <v>54</v>
      </c>
      <c r="C507" s="52"/>
      <c r="D507" s="52"/>
      <c r="E507" s="53" t="s">
        <v>55</v>
      </c>
      <c r="F507" s="52"/>
      <c r="G507" s="52"/>
      <c r="H507" s="54"/>
      <c r="I507" s="52"/>
      <c r="J507" s="54"/>
      <c r="K507" s="52"/>
      <c r="L507" s="52"/>
      <c r="M507" s="13"/>
      <c r="N507" s="2"/>
      <c r="O507" s="2"/>
      <c r="P507" s="2"/>
      <c r="Q507" s="2"/>
    </row>
    <row r="508" thickTop="1">
      <c r="A508" s="10"/>
      <c r="B508" s="41">
        <v>91</v>
      </c>
      <c r="C508" s="42" t="s">
        <v>492</v>
      </c>
      <c r="D508" s="42" t="s">
        <v>7</v>
      </c>
      <c r="E508" s="42" t="s">
        <v>493</v>
      </c>
      <c r="F508" s="42" t="s">
        <v>7</v>
      </c>
      <c r="G508" s="43" t="s">
        <v>75</v>
      </c>
      <c r="H508" s="55">
        <v>2</v>
      </c>
      <c r="I508" s="56">
        <v>0</v>
      </c>
      <c r="J508" s="57">
        <f>ROUND(H508*I508,2)</f>
        <v>0</v>
      </c>
      <c r="K508" s="58">
        <v>0.20999999999999999</v>
      </c>
      <c r="L508" s="59">
        <f>ROUND(J508*1.21,2)</f>
        <v>0</v>
      </c>
      <c r="M508" s="13"/>
      <c r="N508" s="2"/>
      <c r="O508" s="2"/>
      <c r="P508" s="2"/>
      <c r="Q508" s="33">
        <f>IF(ISNUMBER(K508),IF(H508&gt;0,IF(I508&gt;0,J508,0),0),0)</f>
        <v>0</v>
      </c>
      <c r="R508" s="9">
        <f>IF(ISNUMBER(K508)=FALSE,J508,0)</f>
        <v>0</v>
      </c>
    </row>
    <row r="509">
      <c r="A509" s="10"/>
      <c r="B509" s="49" t="s">
        <v>48</v>
      </c>
      <c r="C509" s="1"/>
      <c r="D509" s="1"/>
      <c r="E509" s="50" t="s">
        <v>494</v>
      </c>
      <c r="F509" s="1"/>
      <c r="G509" s="1"/>
      <c r="H509" s="40"/>
      <c r="I509" s="1"/>
      <c r="J509" s="40"/>
      <c r="K509" s="1"/>
      <c r="L509" s="1"/>
      <c r="M509" s="13"/>
      <c r="N509" s="2"/>
      <c r="O509" s="2"/>
      <c r="P509" s="2"/>
      <c r="Q509" s="2"/>
    </row>
    <row r="510">
      <c r="A510" s="10"/>
      <c r="B510" s="49" t="s">
        <v>50</v>
      </c>
      <c r="C510" s="1"/>
      <c r="D510" s="1"/>
      <c r="E510" s="50" t="s">
        <v>495</v>
      </c>
      <c r="F510" s="1"/>
      <c r="G510" s="1"/>
      <c r="H510" s="40"/>
      <c r="I510" s="1"/>
      <c r="J510" s="40"/>
      <c r="K510" s="1"/>
      <c r="L510" s="1"/>
      <c r="M510" s="13"/>
      <c r="N510" s="2"/>
      <c r="O510" s="2"/>
      <c r="P510" s="2"/>
      <c r="Q510" s="2"/>
    </row>
    <row r="511">
      <c r="A511" s="10"/>
      <c r="B511" s="49" t="s">
        <v>52</v>
      </c>
      <c r="C511" s="1"/>
      <c r="D511" s="1"/>
      <c r="E511" s="50" t="s">
        <v>496</v>
      </c>
      <c r="F511" s="1"/>
      <c r="G511" s="1"/>
      <c r="H511" s="40"/>
      <c r="I511" s="1"/>
      <c r="J511" s="40"/>
      <c r="K511" s="1"/>
      <c r="L511" s="1"/>
      <c r="M511" s="13"/>
      <c r="N511" s="2"/>
      <c r="O511" s="2"/>
      <c r="P511" s="2"/>
      <c r="Q511" s="2"/>
    </row>
    <row r="512" thickBot="1">
      <c r="A512" s="10"/>
      <c r="B512" s="51" t="s">
        <v>54</v>
      </c>
      <c r="C512" s="52"/>
      <c r="D512" s="52"/>
      <c r="E512" s="53" t="s">
        <v>55</v>
      </c>
      <c r="F512" s="52"/>
      <c r="G512" s="52"/>
      <c r="H512" s="54"/>
      <c r="I512" s="52"/>
      <c r="J512" s="54"/>
      <c r="K512" s="52"/>
      <c r="L512" s="52"/>
      <c r="M512" s="13"/>
      <c r="N512" s="2"/>
      <c r="O512" s="2"/>
      <c r="P512" s="2"/>
      <c r="Q512" s="2"/>
    </row>
    <row r="513" thickTop="1">
      <c r="A513" s="10"/>
      <c r="B513" s="41">
        <v>92</v>
      </c>
      <c r="C513" s="42" t="s">
        <v>497</v>
      </c>
      <c r="D513" s="42" t="s">
        <v>7</v>
      </c>
      <c r="E513" s="42" t="s">
        <v>498</v>
      </c>
      <c r="F513" s="42" t="s">
        <v>7</v>
      </c>
      <c r="G513" s="43" t="s">
        <v>177</v>
      </c>
      <c r="H513" s="55">
        <v>158.55000000000001</v>
      </c>
      <c r="I513" s="56">
        <v>0</v>
      </c>
      <c r="J513" s="57">
        <f>ROUND(H513*I513,2)</f>
        <v>0</v>
      </c>
      <c r="K513" s="58">
        <v>0.20999999999999999</v>
      </c>
      <c r="L513" s="59">
        <f>ROUND(J513*1.21,2)</f>
        <v>0</v>
      </c>
      <c r="M513" s="13"/>
      <c r="N513" s="2"/>
      <c r="O513" s="2"/>
      <c r="P513" s="2"/>
      <c r="Q513" s="33">
        <f>IF(ISNUMBER(K513),IF(H513&gt;0,IF(I513&gt;0,J513,0),0),0)</f>
        <v>0</v>
      </c>
      <c r="R513" s="9">
        <f>IF(ISNUMBER(K513)=FALSE,J513,0)</f>
        <v>0</v>
      </c>
    </row>
    <row r="514">
      <c r="A514" s="10"/>
      <c r="B514" s="49" t="s">
        <v>48</v>
      </c>
      <c r="C514" s="1"/>
      <c r="D514" s="1"/>
      <c r="E514" s="50" t="s">
        <v>499</v>
      </c>
      <c r="F514" s="1"/>
      <c r="G514" s="1"/>
      <c r="H514" s="40"/>
      <c r="I514" s="1"/>
      <c r="J514" s="40"/>
      <c r="K514" s="1"/>
      <c r="L514" s="1"/>
      <c r="M514" s="13"/>
      <c r="N514" s="2"/>
      <c r="O514" s="2"/>
      <c r="P514" s="2"/>
      <c r="Q514" s="2"/>
    </row>
    <row r="515">
      <c r="A515" s="10"/>
      <c r="B515" s="49" t="s">
        <v>50</v>
      </c>
      <c r="C515" s="1"/>
      <c r="D515" s="1"/>
      <c r="E515" s="50" t="s">
        <v>500</v>
      </c>
      <c r="F515" s="1"/>
      <c r="G515" s="1"/>
      <c r="H515" s="40"/>
      <c r="I515" s="1"/>
      <c r="J515" s="40"/>
      <c r="K515" s="1"/>
      <c r="L515" s="1"/>
      <c r="M515" s="13"/>
      <c r="N515" s="2"/>
      <c r="O515" s="2"/>
      <c r="P515" s="2"/>
      <c r="Q515" s="2"/>
    </row>
    <row r="516">
      <c r="A516" s="10"/>
      <c r="B516" s="49" t="s">
        <v>52</v>
      </c>
      <c r="C516" s="1"/>
      <c r="D516" s="1"/>
      <c r="E516" s="50" t="s">
        <v>501</v>
      </c>
      <c r="F516" s="1"/>
      <c r="G516" s="1"/>
      <c r="H516" s="40"/>
      <c r="I516" s="1"/>
      <c r="J516" s="40"/>
      <c r="K516" s="1"/>
      <c r="L516" s="1"/>
      <c r="M516" s="13"/>
      <c r="N516" s="2"/>
      <c r="O516" s="2"/>
      <c r="P516" s="2"/>
      <c r="Q516" s="2"/>
    </row>
    <row r="517" thickBot="1">
      <c r="A517" s="10"/>
      <c r="B517" s="51" t="s">
        <v>54</v>
      </c>
      <c r="C517" s="52"/>
      <c r="D517" s="52"/>
      <c r="E517" s="53" t="s">
        <v>55</v>
      </c>
      <c r="F517" s="52"/>
      <c r="G517" s="52"/>
      <c r="H517" s="54"/>
      <c r="I517" s="52"/>
      <c r="J517" s="54"/>
      <c r="K517" s="52"/>
      <c r="L517" s="52"/>
      <c r="M517" s="13"/>
      <c r="N517" s="2"/>
      <c r="O517" s="2"/>
      <c r="P517" s="2"/>
      <c r="Q517" s="2"/>
    </row>
    <row r="518" thickTop="1">
      <c r="A518" s="10"/>
      <c r="B518" s="41">
        <v>93</v>
      </c>
      <c r="C518" s="42" t="s">
        <v>502</v>
      </c>
      <c r="D518" s="42" t="s">
        <v>7</v>
      </c>
      <c r="E518" s="42" t="s">
        <v>503</v>
      </c>
      <c r="F518" s="42" t="s">
        <v>7</v>
      </c>
      <c r="G518" s="43" t="s">
        <v>177</v>
      </c>
      <c r="H518" s="55">
        <v>32.5</v>
      </c>
      <c r="I518" s="56">
        <v>0</v>
      </c>
      <c r="J518" s="57">
        <f>ROUND(H518*I518,2)</f>
        <v>0</v>
      </c>
      <c r="K518" s="58">
        <v>0.20999999999999999</v>
      </c>
      <c r="L518" s="59">
        <f>ROUND(J518*1.21,2)</f>
        <v>0</v>
      </c>
      <c r="M518" s="13"/>
      <c r="N518" s="2"/>
      <c r="O518" s="2"/>
      <c r="P518" s="2"/>
      <c r="Q518" s="33">
        <f>IF(ISNUMBER(K518),IF(H518&gt;0,IF(I518&gt;0,J518,0),0),0)</f>
        <v>0</v>
      </c>
      <c r="R518" s="9">
        <f>IF(ISNUMBER(K518)=FALSE,J518,0)</f>
        <v>0</v>
      </c>
    </row>
    <row r="519">
      <c r="A519" s="10"/>
      <c r="B519" s="49" t="s">
        <v>48</v>
      </c>
      <c r="C519" s="1"/>
      <c r="D519" s="1"/>
      <c r="E519" s="50" t="s">
        <v>504</v>
      </c>
      <c r="F519" s="1"/>
      <c r="G519" s="1"/>
      <c r="H519" s="40"/>
      <c r="I519" s="1"/>
      <c r="J519" s="40"/>
      <c r="K519" s="1"/>
      <c r="L519" s="1"/>
      <c r="M519" s="13"/>
      <c r="N519" s="2"/>
      <c r="O519" s="2"/>
      <c r="P519" s="2"/>
      <c r="Q519" s="2"/>
    </row>
    <row r="520">
      <c r="A520" s="10"/>
      <c r="B520" s="49" t="s">
        <v>50</v>
      </c>
      <c r="C520" s="1"/>
      <c r="D520" s="1"/>
      <c r="E520" s="50" t="s">
        <v>505</v>
      </c>
      <c r="F520" s="1"/>
      <c r="G520" s="1"/>
      <c r="H520" s="40"/>
      <c r="I520" s="1"/>
      <c r="J520" s="40"/>
      <c r="K520" s="1"/>
      <c r="L520" s="1"/>
      <c r="M520" s="13"/>
      <c r="N520" s="2"/>
      <c r="O520" s="2"/>
      <c r="P520" s="2"/>
      <c r="Q520" s="2"/>
    </row>
    <row r="521">
      <c r="A521" s="10"/>
      <c r="B521" s="49" t="s">
        <v>52</v>
      </c>
      <c r="C521" s="1"/>
      <c r="D521" s="1"/>
      <c r="E521" s="50" t="s">
        <v>501</v>
      </c>
      <c r="F521" s="1"/>
      <c r="G521" s="1"/>
      <c r="H521" s="40"/>
      <c r="I521" s="1"/>
      <c r="J521" s="40"/>
      <c r="K521" s="1"/>
      <c r="L521" s="1"/>
      <c r="M521" s="13"/>
      <c r="N521" s="2"/>
      <c r="O521" s="2"/>
      <c r="P521" s="2"/>
      <c r="Q521" s="2"/>
    </row>
    <row r="522" thickBot="1">
      <c r="A522" s="10"/>
      <c r="B522" s="51" t="s">
        <v>54</v>
      </c>
      <c r="C522" s="52"/>
      <c r="D522" s="52"/>
      <c r="E522" s="53" t="s">
        <v>55</v>
      </c>
      <c r="F522" s="52"/>
      <c r="G522" s="52"/>
      <c r="H522" s="54"/>
      <c r="I522" s="52"/>
      <c r="J522" s="54"/>
      <c r="K522" s="52"/>
      <c r="L522" s="52"/>
      <c r="M522" s="13"/>
      <c r="N522" s="2"/>
      <c r="O522" s="2"/>
      <c r="P522" s="2"/>
      <c r="Q522" s="2"/>
    </row>
    <row r="523" thickTop="1">
      <c r="A523" s="10"/>
      <c r="B523" s="41">
        <v>94</v>
      </c>
      <c r="C523" s="42" t="s">
        <v>506</v>
      </c>
      <c r="D523" s="42" t="s">
        <v>7</v>
      </c>
      <c r="E523" s="42" t="s">
        <v>507</v>
      </c>
      <c r="F523" s="42" t="s">
        <v>7</v>
      </c>
      <c r="G523" s="43" t="s">
        <v>177</v>
      </c>
      <c r="H523" s="55">
        <v>14.699999999999999</v>
      </c>
      <c r="I523" s="56">
        <v>0</v>
      </c>
      <c r="J523" s="57">
        <f>ROUND(H523*I523,2)</f>
        <v>0</v>
      </c>
      <c r="K523" s="58">
        <v>0.20999999999999999</v>
      </c>
      <c r="L523" s="59">
        <f>ROUND(J523*1.21,2)</f>
        <v>0</v>
      </c>
      <c r="M523" s="13"/>
      <c r="N523" s="2"/>
      <c r="O523" s="2"/>
      <c r="P523" s="2"/>
      <c r="Q523" s="33">
        <f>IF(ISNUMBER(K523),IF(H523&gt;0,IF(I523&gt;0,J523,0),0),0)</f>
        <v>0</v>
      </c>
      <c r="R523" s="9">
        <f>IF(ISNUMBER(K523)=FALSE,J523,0)</f>
        <v>0</v>
      </c>
    </row>
    <row r="524">
      <c r="A524" s="10"/>
      <c r="B524" s="49" t="s">
        <v>48</v>
      </c>
      <c r="C524" s="1"/>
      <c r="D524" s="1"/>
      <c r="E524" s="50" t="s">
        <v>7</v>
      </c>
      <c r="F524" s="1"/>
      <c r="G524" s="1"/>
      <c r="H524" s="40"/>
      <c r="I524" s="1"/>
      <c r="J524" s="40"/>
      <c r="K524" s="1"/>
      <c r="L524" s="1"/>
      <c r="M524" s="13"/>
      <c r="N524" s="2"/>
      <c r="O524" s="2"/>
      <c r="P524" s="2"/>
      <c r="Q524" s="2"/>
    </row>
    <row r="525">
      <c r="A525" s="10"/>
      <c r="B525" s="49" t="s">
        <v>50</v>
      </c>
      <c r="C525" s="1"/>
      <c r="D525" s="1"/>
      <c r="E525" s="50" t="s">
        <v>508</v>
      </c>
      <c r="F525" s="1"/>
      <c r="G525" s="1"/>
      <c r="H525" s="40"/>
      <c r="I525" s="1"/>
      <c r="J525" s="40"/>
      <c r="K525" s="1"/>
      <c r="L525" s="1"/>
      <c r="M525" s="13"/>
      <c r="N525" s="2"/>
      <c r="O525" s="2"/>
      <c r="P525" s="2"/>
      <c r="Q525" s="2"/>
    </row>
    <row r="526">
      <c r="A526" s="10"/>
      <c r="B526" s="49" t="s">
        <v>52</v>
      </c>
      <c r="C526" s="1"/>
      <c r="D526" s="1"/>
      <c r="E526" s="50" t="s">
        <v>509</v>
      </c>
      <c r="F526" s="1"/>
      <c r="G526" s="1"/>
      <c r="H526" s="40"/>
      <c r="I526" s="1"/>
      <c r="J526" s="40"/>
      <c r="K526" s="1"/>
      <c r="L526" s="1"/>
      <c r="M526" s="13"/>
      <c r="N526" s="2"/>
      <c r="O526" s="2"/>
      <c r="P526" s="2"/>
      <c r="Q526" s="2"/>
    </row>
    <row r="527" thickBot="1">
      <c r="A527" s="10"/>
      <c r="B527" s="51" t="s">
        <v>54</v>
      </c>
      <c r="C527" s="52"/>
      <c r="D527" s="52"/>
      <c r="E527" s="53" t="s">
        <v>55</v>
      </c>
      <c r="F527" s="52"/>
      <c r="G527" s="52"/>
      <c r="H527" s="54"/>
      <c r="I527" s="52"/>
      <c r="J527" s="54"/>
      <c r="K527" s="52"/>
      <c r="L527" s="52"/>
      <c r="M527" s="13"/>
      <c r="N527" s="2"/>
      <c r="O527" s="2"/>
      <c r="P527" s="2"/>
      <c r="Q527" s="2"/>
    </row>
    <row r="528" thickTop="1">
      <c r="A528" s="10"/>
      <c r="B528" s="41">
        <v>95</v>
      </c>
      <c r="C528" s="42" t="s">
        <v>510</v>
      </c>
      <c r="D528" s="42" t="s">
        <v>7</v>
      </c>
      <c r="E528" s="42" t="s">
        <v>511</v>
      </c>
      <c r="F528" s="42" t="s">
        <v>7</v>
      </c>
      <c r="G528" s="43" t="s">
        <v>177</v>
      </c>
      <c r="H528" s="55">
        <v>52</v>
      </c>
      <c r="I528" s="56">
        <v>0</v>
      </c>
      <c r="J528" s="57">
        <f>ROUND(H528*I528,2)</f>
        <v>0</v>
      </c>
      <c r="K528" s="58">
        <v>0.20999999999999999</v>
      </c>
      <c r="L528" s="59">
        <f>ROUND(J528*1.21,2)</f>
        <v>0</v>
      </c>
      <c r="M528" s="13"/>
      <c r="N528" s="2"/>
      <c r="O528" s="2"/>
      <c r="P528" s="2"/>
      <c r="Q528" s="33">
        <f>IF(ISNUMBER(K528),IF(H528&gt;0,IF(I528&gt;0,J528,0),0),0)</f>
        <v>0</v>
      </c>
      <c r="R528" s="9">
        <f>IF(ISNUMBER(K528)=FALSE,J528,0)</f>
        <v>0</v>
      </c>
    </row>
    <row r="529">
      <c r="A529" s="10"/>
      <c r="B529" s="49" t="s">
        <v>48</v>
      </c>
      <c r="C529" s="1"/>
      <c r="D529" s="1"/>
      <c r="E529" s="50" t="s">
        <v>7</v>
      </c>
      <c r="F529" s="1"/>
      <c r="G529" s="1"/>
      <c r="H529" s="40"/>
      <c r="I529" s="1"/>
      <c r="J529" s="40"/>
      <c r="K529" s="1"/>
      <c r="L529" s="1"/>
      <c r="M529" s="13"/>
      <c r="N529" s="2"/>
      <c r="O529" s="2"/>
      <c r="P529" s="2"/>
      <c r="Q529" s="2"/>
    </row>
    <row r="530">
      <c r="A530" s="10"/>
      <c r="B530" s="49" t="s">
        <v>50</v>
      </c>
      <c r="C530" s="1"/>
      <c r="D530" s="1"/>
      <c r="E530" s="50" t="s">
        <v>512</v>
      </c>
      <c r="F530" s="1"/>
      <c r="G530" s="1"/>
      <c r="H530" s="40"/>
      <c r="I530" s="1"/>
      <c r="J530" s="40"/>
      <c r="K530" s="1"/>
      <c r="L530" s="1"/>
      <c r="M530" s="13"/>
      <c r="N530" s="2"/>
      <c r="O530" s="2"/>
      <c r="P530" s="2"/>
      <c r="Q530" s="2"/>
    </row>
    <row r="531">
      <c r="A531" s="10"/>
      <c r="B531" s="49" t="s">
        <v>52</v>
      </c>
      <c r="C531" s="1"/>
      <c r="D531" s="1"/>
      <c r="E531" s="50" t="s">
        <v>513</v>
      </c>
      <c r="F531" s="1"/>
      <c r="G531" s="1"/>
      <c r="H531" s="40"/>
      <c r="I531" s="1"/>
      <c r="J531" s="40"/>
      <c r="K531" s="1"/>
      <c r="L531" s="1"/>
      <c r="M531" s="13"/>
      <c r="N531" s="2"/>
      <c r="O531" s="2"/>
      <c r="P531" s="2"/>
      <c r="Q531" s="2"/>
    </row>
    <row r="532" thickBot="1">
      <c r="A532" s="10"/>
      <c r="B532" s="51" t="s">
        <v>54</v>
      </c>
      <c r="C532" s="52"/>
      <c r="D532" s="52"/>
      <c r="E532" s="53" t="s">
        <v>55</v>
      </c>
      <c r="F532" s="52"/>
      <c r="G532" s="52"/>
      <c r="H532" s="54"/>
      <c r="I532" s="52"/>
      <c r="J532" s="54"/>
      <c r="K532" s="52"/>
      <c r="L532" s="52"/>
      <c r="M532" s="13"/>
      <c r="N532" s="2"/>
      <c r="O532" s="2"/>
      <c r="P532" s="2"/>
      <c r="Q532" s="2"/>
    </row>
    <row r="533" thickTop="1">
      <c r="A533" s="10"/>
      <c r="B533" s="41">
        <v>96</v>
      </c>
      <c r="C533" s="42" t="s">
        <v>514</v>
      </c>
      <c r="D533" s="42" t="s">
        <v>7</v>
      </c>
      <c r="E533" s="42" t="s">
        <v>515</v>
      </c>
      <c r="F533" s="42" t="s">
        <v>7</v>
      </c>
      <c r="G533" s="43" t="s">
        <v>131</v>
      </c>
      <c r="H533" s="55">
        <v>0.0089999999999999993</v>
      </c>
      <c r="I533" s="56">
        <v>0</v>
      </c>
      <c r="J533" s="57">
        <f>ROUND(H533*I533,2)</f>
        <v>0</v>
      </c>
      <c r="K533" s="58">
        <v>0.20999999999999999</v>
      </c>
      <c r="L533" s="59">
        <f>ROUND(J533*1.21,2)</f>
        <v>0</v>
      </c>
      <c r="M533" s="13"/>
      <c r="N533" s="2"/>
      <c r="O533" s="2"/>
      <c r="P533" s="2"/>
      <c r="Q533" s="33">
        <f>IF(ISNUMBER(K533),IF(H533&gt;0,IF(I533&gt;0,J533,0),0),0)</f>
        <v>0</v>
      </c>
      <c r="R533" s="9">
        <f>IF(ISNUMBER(K533)=FALSE,J533,0)</f>
        <v>0</v>
      </c>
    </row>
    <row r="534">
      <c r="A534" s="10"/>
      <c r="B534" s="49" t="s">
        <v>48</v>
      </c>
      <c r="C534" s="1"/>
      <c r="D534" s="1"/>
      <c r="E534" s="50" t="s">
        <v>516</v>
      </c>
      <c r="F534" s="1"/>
      <c r="G534" s="1"/>
      <c r="H534" s="40"/>
      <c r="I534" s="1"/>
      <c r="J534" s="40"/>
      <c r="K534" s="1"/>
      <c r="L534" s="1"/>
      <c r="M534" s="13"/>
      <c r="N534" s="2"/>
      <c r="O534" s="2"/>
      <c r="P534" s="2"/>
      <c r="Q534" s="2"/>
    </row>
    <row r="535">
      <c r="A535" s="10"/>
      <c r="B535" s="49" t="s">
        <v>50</v>
      </c>
      <c r="C535" s="1"/>
      <c r="D535" s="1"/>
      <c r="E535" s="50" t="s">
        <v>517</v>
      </c>
      <c r="F535" s="1"/>
      <c r="G535" s="1"/>
      <c r="H535" s="40"/>
      <c r="I535" s="1"/>
      <c r="J535" s="40"/>
      <c r="K535" s="1"/>
      <c r="L535" s="1"/>
      <c r="M535" s="13"/>
      <c r="N535" s="2"/>
      <c r="O535" s="2"/>
      <c r="P535" s="2"/>
      <c r="Q535" s="2"/>
    </row>
    <row r="536">
      <c r="A536" s="10"/>
      <c r="B536" s="49" t="s">
        <v>52</v>
      </c>
      <c r="C536" s="1"/>
      <c r="D536" s="1"/>
      <c r="E536" s="50" t="s">
        <v>518</v>
      </c>
      <c r="F536" s="1"/>
      <c r="G536" s="1"/>
      <c r="H536" s="40"/>
      <c r="I536" s="1"/>
      <c r="J536" s="40"/>
      <c r="K536" s="1"/>
      <c r="L536" s="1"/>
      <c r="M536" s="13"/>
      <c r="N536" s="2"/>
      <c r="O536" s="2"/>
      <c r="P536" s="2"/>
      <c r="Q536" s="2"/>
    </row>
    <row r="537" thickBot="1">
      <c r="A537" s="10"/>
      <c r="B537" s="51" t="s">
        <v>54</v>
      </c>
      <c r="C537" s="52"/>
      <c r="D537" s="52"/>
      <c r="E537" s="53" t="s">
        <v>55</v>
      </c>
      <c r="F537" s="52"/>
      <c r="G537" s="52"/>
      <c r="H537" s="54"/>
      <c r="I537" s="52"/>
      <c r="J537" s="54"/>
      <c r="K537" s="52"/>
      <c r="L537" s="52"/>
      <c r="M537" s="13"/>
      <c r="N537" s="2"/>
      <c r="O537" s="2"/>
      <c r="P537" s="2"/>
      <c r="Q537" s="2"/>
    </row>
    <row r="538" thickTop="1">
      <c r="A538" s="10"/>
      <c r="B538" s="41">
        <v>97</v>
      </c>
      <c r="C538" s="42" t="s">
        <v>519</v>
      </c>
      <c r="D538" s="42" t="s">
        <v>7</v>
      </c>
      <c r="E538" s="42" t="s">
        <v>520</v>
      </c>
      <c r="F538" s="42" t="s">
        <v>7</v>
      </c>
      <c r="G538" s="43" t="s">
        <v>145</v>
      </c>
      <c r="H538" s="55">
        <v>56.375999999999998</v>
      </c>
      <c r="I538" s="56">
        <v>0</v>
      </c>
      <c r="J538" s="57">
        <f>ROUND(H538*I538,2)</f>
        <v>0</v>
      </c>
      <c r="K538" s="58">
        <v>0.20999999999999999</v>
      </c>
      <c r="L538" s="59">
        <f>ROUND(J538*1.21,2)</f>
        <v>0</v>
      </c>
      <c r="M538" s="13"/>
      <c r="N538" s="2"/>
      <c r="O538" s="2"/>
      <c r="P538" s="2"/>
      <c r="Q538" s="33">
        <f>IF(ISNUMBER(K538),IF(H538&gt;0,IF(I538&gt;0,J538,0),0),0)</f>
        <v>0</v>
      </c>
      <c r="R538" s="9">
        <f>IF(ISNUMBER(K538)=FALSE,J538,0)</f>
        <v>0</v>
      </c>
    </row>
    <row r="539">
      <c r="A539" s="10"/>
      <c r="B539" s="49" t="s">
        <v>48</v>
      </c>
      <c r="C539" s="1"/>
      <c r="D539" s="1"/>
      <c r="E539" s="50" t="s">
        <v>521</v>
      </c>
      <c r="F539" s="1"/>
      <c r="G539" s="1"/>
      <c r="H539" s="40"/>
      <c r="I539" s="1"/>
      <c r="J539" s="40"/>
      <c r="K539" s="1"/>
      <c r="L539" s="1"/>
      <c r="M539" s="13"/>
      <c r="N539" s="2"/>
      <c r="O539" s="2"/>
      <c r="P539" s="2"/>
      <c r="Q539" s="2"/>
    </row>
    <row r="540">
      <c r="A540" s="10"/>
      <c r="B540" s="49" t="s">
        <v>50</v>
      </c>
      <c r="C540" s="1"/>
      <c r="D540" s="1"/>
      <c r="E540" s="50" t="s">
        <v>522</v>
      </c>
      <c r="F540" s="1"/>
      <c r="G540" s="1"/>
      <c r="H540" s="40"/>
      <c r="I540" s="1"/>
      <c r="J540" s="40"/>
      <c r="K540" s="1"/>
      <c r="L540" s="1"/>
      <c r="M540" s="13"/>
      <c r="N540" s="2"/>
      <c r="O540" s="2"/>
      <c r="P540" s="2"/>
      <c r="Q540" s="2"/>
    </row>
    <row r="541">
      <c r="A541" s="10"/>
      <c r="B541" s="49" t="s">
        <v>52</v>
      </c>
      <c r="C541" s="1"/>
      <c r="D541" s="1"/>
      <c r="E541" s="50" t="s">
        <v>523</v>
      </c>
      <c r="F541" s="1"/>
      <c r="G541" s="1"/>
      <c r="H541" s="40"/>
      <c r="I541" s="1"/>
      <c r="J541" s="40"/>
      <c r="K541" s="1"/>
      <c r="L541" s="1"/>
      <c r="M541" s="13"/>
      <c r="N541" s="2"/>
      <c r="O541" s="2"/>
      <c r="P541" s="2"/>
      <c r="Q541" s="2"/>
    </row>
    <row r="542" thickBot="1">
      <c r="A542" s="10"/>
      <c r="B542" s="51" t="s">
        <v>54</v>
      </c>
      <c r="C542" s="52"/>
      <c r="D542" s="52"/>
      <c r="E542" s="53" t="s">
        <v>55</v>
      </c>
      <c r="F542" s="52"/>
      <c r="G542" s="52"/>
      <c r="H542" s="54"/>
      <c r="I542" s="52"/>
      <c r="J542" s="54"/>
      <c r="K542" s="52"/>
      <c r="L542" s="52"/>
      <c r="M542" s="13"/>
      <c r="N542" s="2"/>
      <c r="O542" s="2"/>
      <c r="P542" s="2"/>
      <c r="Q542" s="2"/>
    </row>
    <row r="543" thickTop="1">
      <c r="A543" s="10"/>
      <c r="B543" s="41">
        <v>98</v>
      </c>
      <c r="C543" s="42" t="s">
        <v>524</v>
      </c>
      <c r="D543" s="42" t="s">
        <v>7</v>
      </c>
      <c r="E543" s="42" t="s">
        <v>525</v>
      </c>
      <c r="F543" s="42" t="s">
        <v>7</v>
      </c>
      <c r="G543" s="43" t="s">
        <v>75</v>
      </c>
      <c r="H543" s="55">
        <v>1</v>
      </c>
      <c r="I543" s="56">
        <v>0</v>
      </c>
      <c r="J543" s="57">
        <f>ROUND(H543*I543,2)</f>
        <v>0</v>
      </c>
      <c r="K543" s="58">
        <v>0.20999999999999999</v>
      </c>
      <c r="L543" s="59">
        <f>ROUND(J543*1.21,2)</f>
        <v>0</v>
      </c>
      <c r="M543" s="13"/>
      <c r="N543" s="2"/>
      <c r="O543" s="2"/>
      <c r="P543" s="2"/>
      <c r="Q543" s="33">
        <f>IF(ISNUMBER(K543),IF(H543&gt;0,IF(I543&gt;0,J543,0),0),0)</f>
        <v>0</v>
      </c>
      <c r="R543" s="9">
        <f>IF(ISNUMBER(K543)=FALSE,J543,0)</f>
        <v>0</v>
      </c>
    </row>
    <row r="544">
      <c r="A544" s="10"/>
      <c r="B544" s="49" t="s">
        <v>48</v>
      </c>
      <c r="C544" s="1"/>
      <c r="D544" s="1"/>
      <c r="E544" s="50" t="s">
        <v>526</v>
      </c>
      <c r="F544" s="1"/>
      <c r="G544" s="1"/>
      <c r="H544" s="40"/>
      <c r="I544" s="1"/>
      <c r="J544" s="40"/>
      <c r="K544" s="1"/>
      <c r="L544" s="1"/>
      <c r="M544" s="13"/>
      <c r="N544" s="2"/>
      <c r="O544" s="2"/>
      <c r="P544" s="2"/>
      <c r="Q544" s="2"/>
    </row>
    <row r="545">
      <c r="A545" s="10"/>
      <c r="B545" s="49" t="s">
        <v>50</v>
      </c>
      <c r="C545" s="1"/>
      <c r="D545" s="1"/>
      <c r="E545" s="50" t="s">
        <v>51</v>
      </c>
      <c r="F545" s="1"/>
      <c r="G545" s="1"/>
      <c r="H545" s="40"/>
      <c r="I545" s="1"/>
      <c r="J545" s="40"/>
      <c r="K545" s="1"/>
      <c r="L545" s="1"/>
      <c r="M545" s="13"/>
      <c r="N545" s="2"/>
      <c r="O545" s="2"/>
      <c r="P545" s="2"/>
      <c r="Q545" s="2"/>
    </row>
    <row r="546">
      <c r="A546" s="10"/>
      <c r="B546" s="49" t="s">
        <v>52</v>
      </c>
      <c r="C546" s="1"/>
      <c r="D546" s="1"/>
      <c r="E546" s="50" t="s">
        <v>527</v>
      </c>
      <c r="F546" s="1"/>
      <c r="G546" s="1"/>
      <c r="H546" s="40"/>
      <c r="I546" s="1"/>
      <c r="J546" s="40"/>
      <c r="K546" s="1"/>
      <c r="L546" s="1"/>
      <c r="M546" s="13"/>
      <c r="N546" s="2"/>
      <c r="O546" s="2"/>
      <c r="P546" s="2"/>
      <c r="Q546" s="2"/>
    </row>
    <row r="547" thickBot="1">
      <c r="A547" s="10"/>
      <c r="B547" s="51" t="s">
        <v>54</v>
      </c>
      <c r="C547" s="52"/>
      <c r="D547" s="52"/>
      <c r="E547" s="53" t="s">
        <v>55</v>
      </c>
      <c r="F547" s="52"/>
      <c r="G547" s="52"/>
      <c r="H547" s="54"/>
      <c r="I547" s="52"/>
      <c r="J547" s="54"/>
      <c r="K547" s="52"/>
      <c r="L547" s="52"/>
      <c r="M547" s="13"/>
      <c r="N547" s="2"/>
      <c r="O547" s="2"/>
      <c r="P547" s="2"/>
      <c r="Q547" s="2"/>
    </row>
    <row r="548" thickTop="1">
      <c r="A548" s="10"/>
      <c r="B548" s="41">
        <v>99</v>
      </c>
      <c r="C548" s="42" t="s">
        <v>528</v>
      </c>
      <c r="D548" s="42" t="s">
        <v>7</v>
      </c>
      <c r="E548" s="42" t="s">
        <v>529</v>
      </c>
      <c r="F548" s="42" t="s">
        <v>7</v>
      </c>
      <c r="G548" s="43" t="s">
        <v>131</v>
      </c>
      <c r="H548" s="55">
        <v>164.352</v>
      </c>
      <c r="I548" s="56">
        <v>0</v>
      </c>
      <c r="J548" s="57">
        <f>ROUND(H548*I548,2)</f>
        <v>0</v>
      </c>
      <c r="K548" s="58">
        <v>0.20999999999999999</v>
      </c>
      <c r="L548" s="59">
        <f>ROUND(J548*1.21,2)</f>
        <v>0</v>
      </c>
      <c r="M548" s="13"/>
      <c r="N548" s="2"/>
      <c r="O548" s="2"/>
      <c r="P548" s="2"/>
      <c r="Q548" s="33">
        <f>IF(ISNUMBER(K548),IF(H548&gt;0,IF(I548&gt;0,J548,0),0),0)</f>
        <v>0</v>
      </c>
      <c r="R548" s="9">
        <f>IF(ISNUMBER(K548)=FALSE,J548,0)</f>
        <v>0</v>
      </c>
    </row>
    <row r="549">
      <c r="A549" s="10"/>
      <c r="B549" s="49" t="s">
        <v>48</v>
      </c>
      <c r="C549" s="1"/>
      <c r="D549" s="1"/>
      <c r="E549" s="50" t="s">
        <v>530</v>
      </c>
      <c r="F549" s="1"/>
      <c r="G549" s="1"/>
      <c r="H549" s="40"/>
      <c r="I549" s="1"/>
      <c r="J549" s="40"/>
      <c r="K549" s="1"/>
      <c r="L549" s="1"/>
      <c r="M549" s="13"/>
      <c r="N549" s="2"/>
      <c r="O549" s="2"/>
      <c r="P549" s="2"/>
      <c r="Q549" s="2"/>
    </row>
    <row r="550">
      <c r="A550" s="10"/>
      <c r="B550" s="49" t="s">
        <v>50</v>
      </c>
      <c r="C550" s="1"/>
      <c r="D550" s="1"/>
      <c r="E550" s="50" t="s">
        <v>531</v>
      </c>
      <c r="F550" s="1"/>
      <c r="G550" s="1"/>
      <c r="H550" s="40"/>
      <c r="I550" s="1"/>
      <c r="J550" s="40"/>
      <c r="K550" s="1"/>
      <c r="L550" s="1"/>
      <c r="M550" s="13"/>
      <c r="N550" s="2"/>
      <c r="O550" s="2"/>
      <c r="P550" s="2"/>
      <c r="Q550" s="2"/>
    </row>
    <row r="551">
      <c r="A551" s="10"/>
      <c r="B551" s="49" t="s">
        <v>52</v>
      </c>
      <c r="C551" s="1"/>
      <c r="D551" s="1"/>
      <c r="E551" s="50" t="s">
        <v>532</v>
      </c>
      <c r="F551" s="1"/>
      <c r="G551" s="1"/>
      <c r="H551" s="40"/>
      <c r="I551" s="1"/>
      <c r="J551" s="40"/>
      <c r="K551" s="1"/>
      <c r="L551" s="1"/>
      <c r="M551" s="13"/>
      <c r="N551" s="2"/>
      <c r="O551" s="2"/>
      <c r="P551" s="2"/>
      <c r="Q551" s="2"/>
    </row>
    <row r="552" thickBot="1">
      <c r="A552" s="10"/>
      <c r="B552" s="51" t="s">
        <v>54</v>
      </c>
      <c r="C552" s="52"/>
      <c r="D552" s="52"/>
      <c r="E552" s="53" t="s">
        <v>55</v>
      </c>
      <c r="F552" s="52"/>
      <c r="G552" s="52"/>
      <c r="H552" s="54"/>
      <c r="I552" s="52"/>
      <c r="J552" s="54"/>
      <c r="K552" s="52"/>
      <c r="L552" s="52"/>
      <c r="M552" s="13"/>
      <c r="N552" s="2"/>
      <c r="O552" s="2"/>
      <c r="P552" s="2"/>
      <c r="Q552" s="2"/>
    </row>
    <row r="553" thickTop="1">
      <c r="A553" s="10"/>
      <c r="B553" s="41">
        <v>100</v>
      </c>
      <c r="C553" s="42" t="s">
        <v>533</v>
      </c>
      <c r="D553" s="42" t="s">
        <v>7</v>
      </c>
      <c r="E553" s="42" t="s">
        <v>534</v>
      </c>
      <c r="F553" s="42" t="s">
        <v>7</v>
      </c>
      <c r="G553" s="43" t="s">
        <v>131</v>
      </c>
      <c r="H553" s="55">
        <v>44.659999999999997</v>
      </c>
      <c r="I553" s="56">
        <v>0</v>
      </c>
      <c r="J553" s="57">
        <f>ROUND(H553*I553,2)</f>
        <v>0</v>
      </c>
      <c r="K553" s="58">
        <v>0.20999999999999999</v>
      </c>
      <c r="L553" s="59">
        <f>ROUND(J553*1.21,2)</f>
        <v>0</v>
      </c>
      <c r="M553" s="13"/>
      <c r="N553" s="2"/>
      <c r="O553" s="2"/>
      <c r="P553" s="2"/>
      <c r="Q553" s="33">
        <f>IF(ISNUMBER(K553),IF(H553&gt;0,IF(I553&gt;0,J553,0),0),0)</f>
        <v>0</v>
      </c>
      <c r="R553" s="9">
        <f>IF(ISNUMBER(K553)=FALSE,J553,0)</f>
        <v>0</v>
      </c>
    </row>
    <row r="554">
      <c r="A554" s="10"/>
      <c r="B554" s="49" t="s">
        <v>48</v>
      </c>
      <c r="C554" s="1"/>
      <c r="D554" s="1"/>
      <c r="E554" s="50" t="s">
        <v>535</v>
      </c>
      <c r="F554" s="1"/>
      <c r="G554" s="1"/>
      <c r="H554" s="40"/>
      <c r="I554" s="1"/>
      <c r="J554" s="40"/>
      <c r="K554" s="1"/>
      <c r="L554" s="1"/>
      <c r="M554" s="13"/>
      <c r="N554" s="2"/>
      <c r="O554" s="2"/>
      <c r="P554" s="2"/>
      <c r="Q554" s="2"/>
    </row>
    <row r="555">
      <c r="A555" s="10"/>
      <c r="B555" s="49" t="s">
        <v>50</v>
      </c>
      <c r="C555" s="1"/>
      <c r="D555" s="1"/>
      <c r="E555" s="50" t="s">
        <v>536</v>
      </c>
      <c r="F555" s="1"/>
      <c r="G555" s="1"/>
      <c r="H555" s="40"/>
      <c r="I555" s="1"/>
      <c r="J555" s="40"/>
      <c r="K555" s="1"/>
      <c r="L555" s="1"/>
      <c r="M555" s="13"/>
      <c r="N555" s="2"/>
      <c r="O555" s="2"/>
      <c r="P555" s="2"/>
      <c r="Q555" s="2"/>
    </row>
    <row r="556">
      <c r="A556" s="10"/>
      <c r="B556" s="49" t="s">
        <v>52</v>
      </c>
      <c r="C556" s="1"/>
      <c r="D556" s="1"/>
      <c r="E556" s="50" t="s">
        <v>532</v>
      </c>
      <c r="F556" s="1"/>
      <c r="G556" s="1"/>
      <c r="H556" s="40"/>
      <c r="I556" s="1"/>
      <c r="J556" s="40"/>
      <c r="K556" s="1"/>
      <c r="L556" s="1"/>
      <c r="M556" s="13"/>
      <c r="N556" s="2"/>
      <c r="O556" s="2"/>
      <c r="P556" s="2"/>
      <c r="Q556" s="2"/>
    </row>
    <row r="557" thickBot="1">
      <c r="A557" s="10"/>
      <c r="B557" s="51" t="s">
        <v>54</v>
      </c>
      <c r="C557" s="52"/>
      <c r="D557" s="52"/>
      <c r="E557" s="53" t="s">
        <v>55</v>
      </c>
      <c r="F557" s="52"/>
      <c r="G557" s="52"/>
      <c r="H557" s="54"/>
      <c r="I557" s="52"/>
      <c r="J557" s="54"/>
      <c r="K557" s="52"/>
      <c r="L557" s="52"/>
      <c r="M557" s="13"/>
      <c r="N557" s="2"/>
      <c r="O557" s="2"/>
      <c r="P557" s="2"/>
      <c r="Q557" s="2"/>
    </row>
    <row r="558" thickTop="1">
      <c r="A558" s="10"/>
      <c r="B558" s="41">
        <v>101</v>
      </c>
      <c r="C558" s="42" t="s">
        <v>537</v>
      </c>
      <c r="D558" s="42" t="s">
        <v>7</v>
      </c>
      <c r="E558" s="42" t="s">
        <v>538</v>
      </c>
      <c r="F558" s="42" t="s">
        <v>7</v>
      </c>
      <c r="G558" s="43" t="s">
        <v>145</v>
      </c>
      <c r="H558" s="55">
        <v>69</v>
      </c>
      <c r="I558" s="56">
        <v>0</v>
      </c>
      <c r="J558" s="57">
        <f>ROUND(H558*I558,2)</f>
        <v>0</v>
      </c>
      <c r="K558" s="58">
        <v>0.20999999999999999</v>
      </c>
      <c r="L558" s="59">
        <f>ROUND(J558*1.21,2)</f>
        <v>0</v>
      </c>
      <c r="M558" s="13"/>
      <c r="N558" s="2"/>
      <c r="O558" s="2"/>
      <c r="P558" s="2"/>
      <c r="Q558" s="33">
        <f>IF(ISNUMBER(K558),IF(H558&gt;0,IF(I558&gt;0,J558,0),0),0)</f>
        <v>0</v>
      </c>
      <c r="R558" s="9">
        <f>IF(ISNUMBER(K558)=FALSE,J558,0)</f>
        <v>0</v>
      </c>
    </row>
    <row r="559">
      <c r="A559" s="10"/>
      <c r="B559" s="49" t="s">
        <v>48</v>
      </c>
      <c r="C559" s="1"/>
      <c r="D559" s="1"/>
      <c r="E559" s="50" t="s">
        <v>539</v>
      </c>
      <c r="F559" s="1"/>
      <c r="G559" s="1"/>
      <c r="H559" s="40"/>
      <c r="I559" s="1"/>
      <c r="J559" s="40"/>
      <c r="K559" s="1"/>
      <c r="L559" s="1"/>
      <c r="M559" s="13"/>
      <c r="N559" s="2"/>
      <c r="O559" s="2"/>
      <c r="P559" s="2"/>
      <c r="Q559" s="2"/>
    </row>
    <row r="560">
      <c r="A560" s="10"/>
      <c r="B560" s="49" t="s">
        <v>50</v>
      </c>
      <c r="C560" s="1"/>
      <c r="D560" s="1"/>
      <c r="E560" s="50" t="s">
        <v>540</v>
      </c>
      <c r="F560" s="1"/>
      <c r="G560" s="1"/>
      <c r="H560" s="40"/>
      <c r="I560" s="1"/>
      <c r="J560" s="40"/>
      <c r="K560" s="1"/>
      <c r="L560" s="1"/>
      <c r="M560" s="13"/>
      <c r="N560" s="2"/>
      <c r="O560" s="2"/>
      <c r="P560" s="2"/>
      <c r="Q560" s="2"/>
    </row>
    <row r="561">
      <c r="A561" s="10"/>
      <c r="B561" s="49" t="s">
        <v>52</v>
      </c>
      <c r="C561" s="1"/>
      <c r="D561" s="1"/>
      <c r="E561" s="50" t="s">
        <v>541</v>
      </c>
      <c r="F561" s="1"/>
      <c r="G561" s="1"/>
      <c r="H561" s="40"/>
      <c r="I561" s="1"/>
      <c r="J561" s="40"/>
      <c r="K561" s="1"/>
      <c r="L561" s="1"/>
      <c r="M561" s="13"/>
      <c r="N561" s="2"/>
      <c r="O561" s="2"/>
      <c r="P561" s="2"/>
      <c r="Q561" s="2"/>
    </row>
    <row r="562" thickBot="1">
      <c r="A562" s="10"/>
      <c r="B562" s="51" t="s">
        <v>54</v>
      </c>
      <c r="C562" s="52"/>
      <c r="D562" s="52"/>
      <c r="E562" s="53" t="s">
        <v>55</v>
      </c>
      <c r="F562" s="52"/>
      <c r="G562" s="52"/>
      <c r="H562" s="54"/>
      <c r="I562" s="52"/>
      <c r="J562" s="54"/>
      <c r="K562" s="52"/>
      <c r="L562" s="52"/>
      <c r="M562" s="13"/>
      <c r="N562" s="2"/>
      <c r="O562" s="2"/>
      <c r="P562" s="2"/>
      <c r="Q562" s="2"/>
    </row>
    <row r="563" thickTop="1" thickBot="1" ht="25" customHeight="1">
      <c r="A563" s="10"/>
      <c r="B563" s="1"/>
      <c r="C563" s="60">
        <v>9</v>
      </c>
      <c r="D563" s="1"/>
      <c r="E563" s="60" t="s">
        <v>98</v>
      </c>
      <c r="F563" s="1"/>
      <c r="G563" s="61" t="s">
        <v>79</v>
      </c>
      <c r="H563" s="62">
        <f>J463+J468+J473+J478+J483+J488+J493+J498+J503+J508+J513+J518+J523+J528+J533+J538+J543+J548+J553+J558</f>
        <v>0</v>
      </c>
      <c r="I563" s="61" t="s">
        <v>80</v>
      </c>
      <c r="J563" s="63">
        <f>(L563-H563)</f>
        <v>0</v>
      </c>
      <c r="K563" s="61" t="s">
        <v>81</v>
      </c>
      <c r="L563" s="64">
        <f>ROUND((J463+J468+J473+J478+J483+J488+J493+J498+J503+J508+J513+J518+J523+J528+J533+J538+J543+J548+J553+J558)*1.21,2)</f>
        <v>0</v>
      </c>
      <c r="M563" s="13"/>
      <c r="N563" s="2"/>
      <c r="O563" s="2"/>
      <c r="P563" s="2"/>
      <c r="Q563" s="33">
        <f>0+Q463+Q468+Q473+Q478+Q483+Q488+Q493+Q498+Q503+Q508+Q513+Q518+Q523+Q528+Q533+Q538+Q543+Q548+Q553+Q558</f>
        <v>0</v>
      </c>
      <c r="R563" s="9">
        <f>0+R463+R468+R473+R478+R483+R488+R493+R498+R503+R508+R513+R518+R523+R528+R533+R538+R543+R548+R553+R558</f>
        <v>0</v>
      </c>
      <c r="S563" s="65">
        <f>Q563*(1+J563)+R563</f>
        <v>0</v>
      </c>
    </row>
    <row r="564" thickTop="1" thickBot="1" ht="25" customHeight="1">
      <c r="A564" s="10"/>
      <c r="B564" s="66"/>
      <c r="C564" s="66"/>
      <c r="D564" s="66"/>
      <c r="E564" s="66"/>
      <c r="F564" s="66"/>
      <c r="G564" s="67" t="s">
        <v>82</v>
      </c>
      <c r="H564" s="68">
        <f>0+J463+J468+J473+J478+J483+J488+J493+J498+J503+J508+J513+J518+J523+J528+J533+J538+J543+J548+J553+J558</f>
        <v>0</v>
      </c>
      <c r="I564" s="67" t="s">
        <v>83</v>
      </c>
      <c r="J564" s="69">
        <f>0+J563</f>
        <v>0</v>
      </c>
      <c r="K564" s="67" t="s">
        <v>84</v>
      </c>
      <c r="L564" s="70">
        <f>0+L563</f>
        <v>0</v>
      </c>
      <c r="M564" s="13"/>
      <c r="N564" s="2"/>
      <c r="O564" s="2"/>
      <c r="P564" s="2"/>
      <c r="Q564" s="2"/>
    </row>
    <row r="565">
      <c r="A565" s="14"/>
      <c r="B565" s="4"/>
      <c r="C565" s="4"/>
      <c r="D565" s="4"/>
      <c r="E565" s="4"/>
      <c r="F565" s="4"/>
      <c r="G565" s="4"/>
      <c r="H565" s="71"/>
      <c r="I565" s="4"/>
      <c r="J565" s="71"/>
      <c r="K565" s="4"/>
      <c r="L565" s="4"/>
      <c r="M565" s="15"/>
      <c r="N565" s="2"/>
      <c r="O565" s="2"/>
      <c r="P565" s="2"/>
      <c r="Q565" s="2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"/>
      <c r="O566" s="2"/>
      <c r="P566" s="2"/>
      <c r="Q566" s="2"/>
    </row>
  </sheetData>
  <mergeCells count="4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0:C31"/>
    <mergeCell ref="B35:D35"/>
    <mergeCell ref="B36:D36"/>
    <mergeCell ref="B37:D37"/>
    <mergeCell ref="B38:D38"/>
    <mergeCell ref="B40:D40"/>
    <mergeCell ref="B41:D41"/>
    <mergeCell ref="B42:D42"/>
    <mergeCell ref="B43:D43"/>
    <mergeCell ref="B33:L33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3:D93"/>
    <mergeCell ref="B94:D94"/>
    <mergeCell ref="B95:D95"/>
    <mergeCell ref="B96:D96"/>
    <mergeCell ref="B91:L9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79:D279"/>
    <mergeCell ref="B280:D280"/>
    <mergeCell ref="B281:D281"/>
    <mergeCell ref="B282:D282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4:D294"/>
    <mergeCell ref="B295:D295"/>
    <mergeCell ref="B296:D296"/>
    <mergeCell ref="B297:D297"/>
    <mergeCell ref="B299:D299"/>
    <mergeCell ref="B300:D300"/>
    <mergeCell ref="B301:D301"/>
    <mergeCell ref="B302:D302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70:D370"/>
    <mergeCell ref="B371:D371"/>
    <mergeCell ref="B372:D372"/>
    <mergeCell ref="B373:D373"/>
    <mergeCell ref="B375:D375"/>
    <mergeCell ref="B376:D376"/>
    <mergeCell ref="B377:D377"/>
    <mergeCell ref="B378:D378"/>
    <mergeCell ref="B380:D380"/>
    <mergeCell ref="B381:D381"/>
    <mergeCell ref="B382:D382"/>
    <mergeCell ref="B383:D383"/>
    <mergeCell ref="B469:D469"/>
    <mergeCell ref="B470:D470"/>
    <mergeCell ref="B471:D471"/>
    <mergeCell ref="B472:D472"/>
    <mergeCell ref="B474:D474"/>
    <mergeCell ref="B475:D475"/>
    <mergeCell ref="B476:D476"/>
    <mergeCell ref="B477:D477"/>
    <mergeCell ref="B479:D479"/>
    <mergeCell ref="B480:D480"/>
    <mergeCell ref="B481:D481"/>
    <mergeCell ref="B482:D482"/>
    <mergeCell ref="B484:D484"/>
    <mergeCell ref="B485:D485"/>
    <mergeCell ref="B486:D486"/>
    <mergeCell ref="B487:D487"/>
    <mergeCell ref="B489:D489"/>
    <mergeCell ref="B490:D490"/>
    <mergeCell ref="B491:D491"/>
    <mergeCell ref="B492:D492"/>
    <mergeCell ref="B494:D494"/>
    <mergeCell ref="B495:D495"/>
    <mergeCell ref="B496:D496"/>
    <mergeCell ref="B497:D497"/>
    <mergeCell ref="B499:D499"/>
    <mergeCell ref="B500:D500"/>
    <mergeCell ref="B501:D501"/>
    <mergeCell ref="B502:D502"/>
    <mergeCell ref="B504:D504"/>
    <mergeCell ref="B505:D505"/>
    <mergeCell ref="B506:D506"/>
    <mergeCell ref="B507:D507"/>
    <mergeCell ref="B509:D509"/>
    <mergeCell ref="B510:D510"/>
    <mergeCell ref="B511:D511"/>
    <mergeCell ref="B512:D512"/>
    <mergeCell ref="B514:D514"/>
    <mergeCell ref="B515:D515"/>
    <mergeCell ref="B516:D516"/>
    <mergeCell ref="B517:D517"/>
    <mergeCell ref="B519:D519"/>
    <mergeCell ref="B520:D520"/>
    <mergeCell ref="B521:D521"/>
    <mergeCell ref="B522:D522"/>
    <mergeCell ref="B524:D524"/>
    <mergeCell ref="B525:D525"/>
    <mergeCell ref="B526:D526"/>
    <mergeCell ref="B527:D527"/>
    <mergeCell ref="B529:D529"/>
    <mergeCell ref="B530:D530"/>
    <mergeCell ref="B531:D531"/>
    <mergeCell ref="B532:D532"/>
    <mergeCell ref="B534:D534"/>
    <mergeCell ref="B535:D535"/>
    <mergeCell ref="B536:D536"/>
    <mergeCell ref="B537:D537"/>
    <mergeCell ref="B539:D539"/>
    <mergeCell ref="B540:D540"/>
    <mergeCell ref="B541:D541"/>
    <mergeCell ref="B542:D542"/>
    <mergeCell ref="B544:D544"/>
    <mergeCell ref="B545:D545"/>
    <mergeCell ref="B546:D546"/>
    <mergeCell ref="B547:D547"/>
    <mergeCell ref="B549:D549"/>
    <mergeCell ref="B550:D550"/>
    <mergeCell ref="B551:D551"/>
    <mergeCell ref="B552:D552"/>
    <mergeCell ref="B554:D554"/>
    <mergeCell ref="B555:D555"/>
    <mergeCell ref="B556:D556"/>
    <mergeCell ref="B557:D557"/>
    <mergeCell ref="B559:D559"/>
    <mergeCell ref="B560:D560"/>
    <mergeCell ref="B561:D561"/>
    <mergeCell ref="B562:D562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21:D221"/>
    <mergeCell ref="B222:D222"/>
    <mergeCell ref="B223:D223"/>
    <mergeCell ref="B224:D224"/>
    <mergeCell ref="B219:L219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7:L277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4:D314"/>
    <mergeCell ref="B315:D315"/>
    <mergeCell ref="B316:D316"/>
    <mergeCell ref="B317:D317"/>
    <mergeCell ref="B320:L3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5:D355"/>
    <mergeCell ref="B356:D356"/>
    <mergeCell ref="B357:D357"/>
    <mergeCell ref="B358:D358"/>
    <mergeCell ref="B353:L353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5:D395"/>
    <mergeCell ref="B396:D396"/>
    <mergeCell ref="B397:D397"/>
    <mergeCell ref="B398:D398"/>
    <mergeCell ref="B400:D400"/>
    <mergeCell ref="B401:D401"/>
    <mergeCell ref="B402:D402"/>
    <mergeCell ref="B403:D403"/>
    <mergeCell ref="B405:D405"/>
    <mergeCell ref="B406:D406"/>
    <mergeCell ref="B407:D407"/>
    <mergeCell ref="B408:D408"/>
    <mergeCell ref="B411:L411"/>
    <mergeCell ref="B413:D413"/>
    <mergeCell ref="B414:D414"/>
    <mergeCell ref="B415:D415"/>
    <mergeCell ref="B416:D416"/>
    <mergeCell ref="B418:D418"/>
    <mergeCell ref="B419:D419"/>
    <mergeCell ref="B420:D420"/>
    <mergeCell ref="B421:D421"/>
    <mergeCell ref="B423:D423"/>
    <mergeCell ref="B424:D424"/>
    <mergeCell ref="B425:D425"/>
    <mergeCell ref="B426:D426"/>
    <mergeCell ref="B428:D428"/>
    <mergeCell ref="B429:D429"/>
    <mergeCell ref="B430:D430"/>
    <mergeCell ref="B431:D431"/>
    <mergeCell ref="B433:D433"/>
    <mergeCell ref="B434:D434"/>
    <mergeCell ref="B435:D435"/>
    <mergeCell ref="B436:D436"/>
    <mergeCell ref="B439:L439"/>
    <mergeCell ref="B441:D441"/>
    <mergeCell ref="B442:D442"/>
    <mergeCell ref="B443:D443"/>
    <mergeCell ref="B444:D444"/>
    <mergeCell ref="B446:D446"/>
    <mergeCell ref="B447:D447"/>
    <mergeCell ref="B448:D448"/>
    <mergeCell ref="B449:D449"/>
    <mergeCell ref="B451:D451"/>
    <mergeCell ref="B452:D452"/>
    <mergeCell ref="B453:D453"/>
    <mergeCell ref="B454:D454"/>
    <mergeCell ref="B456:D456"/>
    <mergeCell ref="B457:D457"/>
    <mergeCell ref="B458:D458"/>
    <mergeCell ref="B459:D459"/>
    <mergeCell ref="B464:D464"/>
    <mergeCell ref="B465:D465"/>
    <mergeCell ref="B466:D466"/>
    <mergeCell ref="B467:D467"/>
    <mergeCell ref="B462:L462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0+(H53+H76+H89)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0+H54+H77+H90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542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ROUND(0+((H53+H76+H89)*1.21),2)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AVERAGE(J53,J76,J89)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0+J28+J33+J38+J43+J48</f>
        <v>0</v>
      </c>
      <c r="L20" s="38">
        <f>0+L53</f>
        <v>0</v>
      </c>
      <c r="M20" s="13"/>
      <c r="N20" s="2"/>
      <c r="O20" s="2"/>
      <c r="P20" s="2"/>
      <c r="Q20" s="2"/>
      <c r="S20" s="9">
        <f>S53</f>
        <v>0</v>
      </c>
    </row>
    <row r="21">
      <c r="A21" s="10"/>
      <c r="B21" s="36">
        <v>1</v>
      </c>
      <c r="C21" s="1"/>
      <c r="D21" s="1"/>
      <c r="E21" s="37" t="s">
        <v>91</v>
      </c>
      <c r="F21" s="1"/>
      <c r="G21" s="1"/>
      <c r="H21" s="1"/>
      <c r="I21" s="1"/>
      <c r="J21" s="1"/>
      <c r="K21" s="38">
        <f>0+J56+J61+J66+J71</f>
        <v>0</v>
      </c>
      <c r="L21" s="38">
        <f>0+L76</f>
        <v>0</v>
      </c>
      <c r="M21" s="13"/>
      <c r="N21" s="2"/>
      <c r="O21" s="2"/>
      <c r="P21" s="2"/>
      <c r="Q21" s="2"/>
      <c r="S21" s="9">
        <f>S76</f>
        <v>0</v>
      </c>
    </row>
    <row r="22">
      <c r="A22" s="10"/>
      <c r="B22" s="36">
        <v>4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0+J79+J84</f>
        <v>0</v>
      </c>
      <c r="L22" s="38">
        <f>0+L89</f>
        <v>0</v>
      </c>
      <c r="M22" s="13"/>
      <c r="N22" s="2"/>
      <c r="O22" s="2"/>
      <c r="P22" s="2"/>
      <c r="Q22" s="2"/>
      <c r="S22" s="9">
        <f>S89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4"/>
      <c r="N25" s="2"/>
      <c r="O25" s="2"/>
      <c r="P25" s="2"/>
      <c r="Q25" s="2"/>
    </row>
    <row r="26" ht="18" customHeight="1">
      <c r="A26" s="10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3" t="s">
        <v>41</v>
      </c>
      <c r="I26" s="23" t="s">
        <v>42</v>
      </c>
      <c r="J26" s="23" t="s">
        <v>17</v>
      </c>
      <c r="K26" s="35" t="s">
        <v>43</v>
      </c>
      <c r="L26" s="23" t="s">
        <v>18</v>
      </c>
      <c r="M26" s="72"/>
      <c r="N26" s="2"/>
      <c r="O26" s="2"/>
      <c r="P26" s="2"/>
      <c r="Q26" s="2"/>
    </row>
    <row r="27" ht="40" customHeight="1">
      <c r="A27" s="10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1">
        <v>1</v>
      </c>
      <c r="C28" s="42" t="s">
        <v>543</v>
      </c>
      <c r="D28" s="42" t="s">
        <v>7</v>
      </c>
      <c r="E28" s="42" t="s">
        <v>544</v>
      </c>
      <c r="F28" s="42" t="s">
        <v>7</v>
      </c>
      <c r="G28" s="43" t="s">
        <v>145</v>
      </c>
      <c r="H28" s="44">
        <v>76.5</v>
      </c>
      <c r="I28" s="45">
        <v>0</v>
      </c>
      <c r="J28" s="46">
        <f>ROUND(H28*I28,2)</f>
        <v>0</v>
      </c>
      <c r="K28" s="47">
        <v>0.20999999999999999</v>
      </c>
      <c r="L28" s="48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>
      <c r="A29" s="10"/>
      <c r="B29" s="49" t="s">
        <v>48</v>
      </c>
      <c r="C29" s="1"/>
      <c r="D29" s="1"/>
      <c r="E29" s="50" t="s">
        <v>545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50</v>
      </c>
      <c r="C30" s="1"/>
      <c r="D30" s="1"/>
      <c r="E30" s="50" t="s">
        <v>546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>
      <c r="A31" s="10"/>
      <c r="B31" s="49" t="s">
        <v>52</v>
      </c>
      <c r="C31" s="1"/>
      <c r="D31" s="1"/>
      <c r="E31" s="50" t="s">
        <v>547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 thickBot="1">
      <c r="A32" s="10"/>
      <c r="B32" s="51" t="s">
        <v>54</v>
      </c>
      <c r="C32" s="52"/>
      <c r="D32" s="52"/>
      <c r="E32" s="53" t="s">
        <v>55</v>
      </c>
      <c r="F32" s="52"/>
      <c r="G32" s="52"/>
      <c r="H32" s="54"/>
      <c r="I32" s="52"/>
      <c r="J32" s="54"/>
      <c r="K32" s="52"/>
      <c r="L32" s="52"/>
      <c r="M32" s="13"/>
      <c r="N32" s="2"/>
      <c r="O32" s="2"/>
      <c r="P32" s="2"/>
      <c r="Q32" s="2"/>
    </row>
    <row r="33" thickTop="1">
      <c r="A33" s="10"/>
      <c r="B33" s="41">
        <v>2</v>
      </c>
      <c r="C33" s="42" t="s">
        <v>548</v>
      </c>
      <c r="D33" s="42" t="s">
        <v>7</v>
      </c>
      <c r="E33" s="42" t="s">
        <v>549</v>
      </c>
      <c r="F33" s="42" t="s">
        <v>7</v>
      </c>
      <c r="G33" s="43" t="s">
        <v>145</v>
      </c>
      <c r="H33" s="55">
        <v>76.5</v>
      </c>
      <c r="I33" s="56">
        <v>0</v>
      </c>
      <c r="J33" s="57">
        <f>ROUND(H33*I33,2)</f>
        <v>0</v>
      </c>
      <c r="K33" s="58">
        <v>0.20999999999999999</v>
      </c>
      <c r="L33" s="59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48</v>
      </c>
      <c r="C34" s="1"/>
      <c r="D34" s="1"/>
      <c r="E34" s="50" t="s">
        <v>550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50</v>
      </c>
      <c r="C35" s="1"/>
      <c r="D35" s="1"/>
      <c r="E35" s="50" t="s">
        <v>551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52</v>
      </c>
      <c r="C36" s="1"/>
      <c r="D36" s="1"/>
      <c r="E36" s="50" t="s">
        <v>552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54</v>
      </c>
      <c r="C37" s="52"/>
      <c r="D37" s="52"/>
      <c r="E37" s="53" t="s">
        <v>55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3</v>
      </c>
      <c r="C38" s="42" t="s">
        <v>553</v>
      </c>
      <c r="D38" s="42" t="s">
        <v>7</v>
      </c>
      <c r="E38" s="42" t="s">
        <v>554</v>
      </c>
      <c r="F38" s="42" t="s">
        <v>7</v>
      </c>
      <c r="G38" s="43" t="s">
        <v>145</v>
      </c>
      <c r="H38" s="55">
        <v>45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48</v>
      </c>
      <c r="C39" s="1"/>
      <c r="D39" s="1"/>
      <c r="E39" s="50" t="s">
        <v>555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50</v>
      </c>
      <c r="C40" s="1"/>
      <c r="D40" s="1"/>
      <c r="E40" s="50" t="s">
        <v>556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52</v>
      </c>
      <c r="C41" s="1"/>
      <c r="D41" s="1"/>
      <c r="E41" s="50" t="s">
        <v>89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54</v>
      </c>
      <c r="C42" s="52"/>
      <c r="D42" s="52"/>
      <c r="E42" s="53" t="s">
        <v>55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4</v>
      </c>
      <c r="C43" s="42" t="s">
        <v>138</v>
      </c>
      <c r="D43" s="42" t="s">
        <v>7</v>
      </c>
      <c r="E43" s="42" t="s">
        <v>139</v>
      </c>
      <c r="F43" s="42" t="s">
        <v>7</v>
      </c>
      <c r="G43" s="43" t="s">
        <v>75</v>
      </c>
      <c r="H43" s="55">
        <v>1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48</v>
      </c>
      <c r="C44" s="1"/>
      <c r="D44" s="1"/>
      <c r="E44" s="50" t="s">
        <v>557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50</v>
      </c>
      <c r="C45" s="1"/>
      <c r="D45" s="1"/>
      <c r="E45" s="50" t="s">
        <v>51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52</v>
      </c>
      <c r="C46" s="1"/>
      <c r="D46" s="1"/>
      <c r="E46" s="50" t="s">
        <v>558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54</v>
      </c>
      <c r="C47" s="52"/>
      <c r="D47" s="52"/>
      <c r="E47" s="53" t="s">
        <v>55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>
      <c r="A48" s="10"/>
      <c r="B48" s="41">
        <v>5</v>
      </c>
      <c r="C48" s="42" t="s">
        <v>559</v>
      </c>
      <c r="D48" s="42"/>
      <c r="E48" s="42" t="s">
        <v>560</v>
      </c>
      <c r="F48" s="42" t="s">
        <v>7</v>
      </c>
      <c r="G48" s="43" t="s">
        <v>47</v>
      </c>
      <c r="H48" s="55">
        <v>1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49" t="s">
        <v>48</v>
      </c>
      <c r="C49" s="1"/>
      <c r="D49" s="1"/>
      <c r="E49" s="50" t="s">
        <v>561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50</v>
      </c>
      <c r="C50" s="1"/>
      <c r="D50" s="1"/>
      <c r="E50" s="50" t="s">
        <v>562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52</v>
      </c>
      <c r="C51" s="1"/>
      <c r="D51" s="1"/>
      <c r="E51" s="50" t="s">
        <v>563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>
      <c r="A52" s="10"/>
      <c r="B52" s="51" t="s">
        <v>54</v>
      </c>
      <c r="C52" s="52"/>
      <c r="D52" s="52"/>
      <c r="E52" s="53" t="s">
        <v>564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0">
        <v>0</v>
      </c>
      <c r="D53" s="1"/>
      <c r="E53" s="60" t="s">
        <v>35</v>
      </c>
      <c r="F53" s="1"/>
      <c r="G53" s="61" t="s">
        <v>79</v>
      </c>
      <c r="H53" s="62">
        <f>J28+J33+J38+J43+J48</f>
        <v>0</v>
      </c>
      <c r="I53" s="61" t="s">
        <v>80</v>
      </c>
      <c r="J53" s="63">
        <f>(L53-H53)</f>
        <v>0</v>
      </c>
      <c r="K53" s="61" t="s">
        <v>81</v>
      </c>
      <c r="L53" s="64">
        <f>ROUND((J28+J33+J38+J43+J48)*1.21,2)</f>
        <v>0</v>
      </c>
      <c r="M53" s="13"/>
      <c r="N53" s="2"/>
      <c r="O53" s="2"/>
      <c r="P53" s="2"/>
      <c r="Q53" s="33">
        <f>0+Q28+Q33+Q38+Q43+Q48</f>
        <v>0</v>
      </c>
      <c r="R53" s="9">
        <f>0+R28+R33+R38+R43+R48</f>
        <v>0</v>
      </c>
      <c r="S53" s="65">
        <f>Q53*(1+J53)+R53</f>
        <v>0</v>
      </c>
    </row>
    <row r="54" thickTop="1" thickBot="1" ht="25" customHeight="1">
      <c r="A54" s="10"/>
      <c r="B54" s="66"/>
      <c r="C54" s="66"/>
      <c r="D54" s="66"/>
      <c r="E54" s="66"/>
      <c r="F54" s="66"/>
      <c r="G54" s="67" t="s">
        <v>82</v>
      </c>
      <c r="H54" s="68">
        <f>0+J28+J33+J38+J43+J48</f>
        <v>0</v>
      </c>
      <c r="I54" s="67" t="s">
        <v>83</v>
      </c>
      <c r="J54" s="69">
        <f>0+J53</f>
        <v>0</v>
      </c>
      <c r="K54" s="67" t="s">
        <v>84</v>
      </c>
      <c r="L54" s="70">
        <f>0+L53</f>
        <v>0</v>
      </c>
      <c r="M54" s="13"/>
      <c r="N54" s="2"/>
      <c r="O54" s="2"/>
      <c r="P54" s="2"/>
      <c r="Q54" s="2"/>
    </row>
    <row r="55" ht="40" customHeight="1">
      <c r="A55" s="10"/>
      <c r="B55" s="75" t="s">
        <v>142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1">
        <v>6</v>
      </c>
      <c r="C56" s="42" t="s">
        <v>197</v>
      </c>
      <c r="D56" s="42" t="s">
        <v>7</v>
      </c>
      <c r="E56" s="42" t="s">
        <v>198</v>
      </c>
      <c r="F56" s="42" t="s">
        <v>7</v>
      </c>
      <c r="G56" s="43" t="s">
        <v>131</v>
      </c>
      <c r="H56" s="44">
        <v>3</v>
      </c>
      <c r="I56" s="45">
        <v>0</v>
      </c>
      <c r="J56" s="46">
        <f>ROUND(H56*I56,2)</f>
        <v>0</v>
      </c>
      <c r="K56" s="47">
        <v>0.20999999999999999</v>
      </c>
      <c r="L56" s="48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48</v>
      </c>
      <c r="C57" s="1"/>
      <c r="D57" s="1"/>
      <c r="E57" s="50" t="s">
        <v>565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50</v>
      </c>
      <c r="C58" s="1"/>
      <c r="D58" s="1"/>
      <c r="E58" s="50" t="s">
        <v>566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52</v>
      </c>
      <c r="C59" s="1"/>
      <c r="D59" s="1"/>
      <c r="E59" s="50" t="s">
        <v>201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54</v>
      </c>
      <c r="C60" s="52"/>
      <c r="D60" s="52"/>
      <c r="E60" s="53" t="s">
        <v>55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7</v>
      </c>
      <c r="C61" s="42" t="s">
        <v>206</v>
      </c>
      <c r="D61" s="42" t="s">
        <v>7</v>
      </c>
      <c r="E61" s="42" t="s">
        <v>207</v>
      </c>
      <c r="F61" s="42" t="s">
        <v>7</v>
      </c>
      <c r="G61" s="43" t="s">
        <v>131</v>
      </c>
      <c r="H61" s="55">
        <v>3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48</v>
      </c>
      <c r="C62" s="1"/>
      <c r="D62" s="1"/>
      <c r="E62" s="50" t="s">
        <v>567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50</v>
      </c>
      <c r="C63" s="1"/>
      <c r="D63" s="1"/>
      <c r="E63" s="50" t="s">
        <v>568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52</v>
      </c>
      <c r="C64" s="1"/>
      <c r="D64" s="1"/>
      <c r="E64" s="50" t="s">
        <v>209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54</v>
      </c>
      <c r="C65" s="52"/>
      <c r="D65" s="52"/>
      <c r="E65" s="53" t="s">
        <v>55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8</v>
      </c>
      <c r="C66" s="42" t="s">
        <v>569</v>
      </c>
      <c r="D66" s="42" t="s">
        <v>7</v>
      </c>
      <c r="E66" s="42" t="s">
        <v>570</v>
      </c>
      <c r="F66" s="42" t="s">
        <v>7</v>
      </c>
      <c r="G66" s="43" t="s">
        <v>131</v>
      </c>
      <c r="H66" s="55">
        <v>3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48</v>
      </c>
      <c r="C67" s="1"/>
      <c r="D67" s="1"/>
      <c r="E67" s="50" t="s">
        <v>571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50</v>
      </c>
      <c r="C68" s="1"/>
      <c r="D68" s="1"/>
      <c r="E68" s="50" t="s">
        <v>572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52</v>
      </c>
      <c r="C69" s="1"/>
      <c r="D69" s="1"/>
      <c r="E69" s="50" t="s">
        <v>237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54</v>
      </c>
      <c r="C70" s="52"/>
      <c r="D70" s="52"/>
      <c r="E70" s="53" t="s">
        <v>55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9</v>
      </c>
      <c r="C71" s="42" t="s">
        <v>213</v>
      </c>
      <c r="D71" s="42" t="s">
        <v>7</v>
      </c>
      <c r="E71" s="42" t="s">
        <v>214</v>
      </c>
      <c r="F71" s="42" t="s">
        <v>7</v>
      </c>
      <c r="G71" s="43" t="s">
        <v>131</v>
      </c>
      <c r="H71" s="55">
        <v>3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48</v>
      </c>
      <c r="C72" s="1"/>
      <c r="D72" s="1"/>
      <c r="E72" s="50" t="s">
        <v>573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50</v>
      </c>
      <c r="C73" s="1"/>
      <c r="D73" s="1"/>
      <c r="E73" s="50" t="s">
        <v>574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52</v>
      </c>
      <c r="C74" s="1"/>
      <c r="D74" s="1"/>
      <c r="E74" s="50" t="s">
        <v>217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54</v>
      </c>
      <c r="C75" s="52"/>
      <c r="D75" s="52"/>
      <c r="E75" s="53" t="s">
        <v>55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0">
        <v>1</v>
      </c>
      <c r="D76" s="1"/>
      <c r="E76" s="60" t="s">
        <v>91</v>
      </c>
      <c r="F76" s="1"/>
      <c r="G76" s="61" t="s">
        <v>79</v>
      </c>
      <c r="H76" s="62">
        <f>J56+J61+J66+J71</f>
        <v>0</v>
      </c>
      <c r="I76" s="61" t="s">
        <v>80</v>
      </c>
      <c r="J76" s="63">
        <f>(L76-H76)</f>
        <v>0</v>
      </c>
      <c r="K76" s="61" t="s">
        <v>81</v>
      </c>
      <c r="L76" s="64">
        <f>ROUND((J56+J61+J66+J71)*1.21,2)</f>
        <v>0</v>
      </c>
      <c r="M76" s="13"/>
      <c r="N76" s="2"/>
      <c r="O76" s="2"/>
      <c r="P76" s="2"/>
      <c r="Q76" s="33">
        <f>0+Q56+Q61+Q66+Q71</f>
        <v>0</v>
      </c>
      <c r="R76" s="9">
        <f>0+R56+R61+R66+R71</f>
        <v>0</v>
      </c>
      <c r="S76" s="65">
        <f>Q76*(1+J76)+R76</f>
        <v>0</v>
      </c>
    </row>
    <row r="77" thickTop="1" thickBot="1" ht="25" customHeight="1">
      <c r="A77" s="10"/>
      <c r="B77" s="66"/>
      <c r="C77" s="66"/>
      <c r="D77" s="66"/>
      <c r="E77" s="66"/>
      <c r="F77" s="66"/>
      <c r="G77" s="67" t="s">
        <v>82</v>
      </c>
      <c r="H77" s="68">
        <f>0+J56+J61+J66+J71</f>
        <v>0</v>
      </c>
      <c r="I77" s="67" t="s">
        <v>83</v>
      </c>
      <c r="J77" s="69">
        <f>0+J76</f>
        <v>0</v>
      </c>
      <c r="K77" s="67" t="s">
        <v>84</v>
      </c>
      <c r="L77" s="70">
        <f>0+L76</f>
        <v>0</v>
      </c>
      <c r="M77" s="13"/>
      <c r="N77" s="2"/>
      <c r="O77" s="2"/>
      <c r="P77" s="2"/>
      <c r="Q77" s="2"/>
    </row>
    <row r="78" ht="40" customHeight="1">
      <c r="A78" s="10"/>
      <c r="B78" s="75" t="s">
        <v>334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1">
        <v>10</v>
      </c>
      <c r="C79" s="42" t="s">
        <v>575</v>
      </c>
      <c r="D79" s="42" t="s">
        <v>7</v>
      </c>
      <c r="E79" s="42" t="s">
        <v>576</v>
      </c>
      <c r="F79" s="42" t="s">
        <v>7</v>
      </c>
      <c r="G79" s="43" t="s">
        <v>131</v>
      </c>
      <c r="H79" s="44">
        <v>2.3999999999999999</v>
      </c>
      <c r="I79" s="45">
        <v>0</v>
      </c>
      <c r="J79" s="46">
        <f>ROUND(H79*I79,2)</f>
        <v>0</v>
      </c>
      <c r="K79" s="47">
        <v>0.20999999999999999</v>
      </c>
      <c r="L79" s="48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>
      <c r="A80" s="10"/>
      <c r="B80" s="49" t="s">
        <v>48</v>
      </c>
      <c r="C80" s="1"/>
      <c r="D80" s="1"/>
      <c r="E80" s="50" t="s">
        <v>577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>
      <c r="A81" s="10"/>
      <c r="B81" s="49" t="s">
        <v>50</v>
      </c>
      <c r="C81" s="1"/>
      <c r="D81" s="1"/>
      <c r="E81" s="50" t="s">
        <v>578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52</v>
      </c>
      <c r="C82" s="1"/>
      <c r="D82" s="1"/>
      <c r="E82" s="50" t="s">
        <v>579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thickBot="1">
      <c r="A83" s="10"/>
      <c r="B83" s="51" t="s">
        <v>54</v>
      </c>
      <c r="C83" s="52"/>
      <c r="D83" s="52"/>
      <c r="E83" s="53" t="s">
        <v>55</v>
      </c>
      <c r="F83" s="52"/>
      <c r="G83" s="52"/>
      <c r="H83" s="54"/>
      <c r="I83" s="52"/>
      <c r="J83" s="54"/>
      <c r="K83" s="52"/>
      <c r="L83" s="52"/>
      <c r="M83" s="13"/>
      <c r="N83" s="2"/>
      <c r="O83" s="2"/>
      <c r="P83" s="2"/>
      <c r="Q83" s="2"/>
    </row>
    <row r="84" thickTop="1">
      <c r="A84" s="10"/>
      <c r="B84" s="41">
        <v>11</v>
      </c>
      <c r="C84" s="42" t="s">
        <v>580</v>
      </c>
      <c r="D84" s="42" t="s">
        <v>7</v>
      </c>
      <c r="E84" s="42" t="s">
        <v>581</v>
      </c>
      <c r="F84" s="42" t="s">
        <v>7</v>
      </c>
      <c r="G84" s="43" t="s">
        <v>131</v>
      </c>
      <c r="H84" s="55">
        <v>5.4000000000000004</v>
      </c>
      <c r="I84" s="56">
        <v>0</v>
      </c>
      <c r="J84" s="57">
        <f>ROUND(H84*I84,2)</f>
        <v>0</v>
      </c>
      <c r="K84" s="58">
        <v>0.20999999999999999</v>
      </c>
      <c r="L84" s="59">
        <f>ROUND(J84*1.21,2)</f>
        <v>0</v>
      </c>
      <c r="M84" s="13"/>
      <c r="N84" s="2"/>
      <c r="O84" s="2"/>
      <c r="P84" s="2"/>
      <c r="Q84" s="33">
        <f>IF(ISNUMBER(K84),IF(H84&gt;0,IF(I84&gt;0,J84,0),0),0)</f>
        <v>0</v>
      </c>
      <c r="R84" s="9">
        <f>IF(ISNUMBER(K84)=FALSE,J84,0)</f>
        <v>0</v>
      </c>
    </row>
    <row r="85">
      <c r="A85" s="10"/>
      <c r="B85" s="49" t="s">
        <v>48</v>
      </c>
      <c r="C85" s="1"/>
      <c r="D85" s="1"/>
      <c r="E85" s="50" t="s">
        <v>582</v>
      </c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>
      <c r="A86" s="10"/>
      <c r="B86" s="49" t="s">
        <v>50</v>
      </c>
      <c r="C86" s="1"/>
      <c r="D86" s="1"/>
      <c r="E86" s="50" t="s">
        <v>583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>
      <c r="A87" s="10"/>
      <c r="B87" s="49" t="s">
        <v>52</v>
      </c>
      <c r="C87" s="1"/>
      <c r="D87" s="1"/>
      <c r="E87" s="50" t="s">
        <v>584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 thickBot="1">
      <c r="A88" s="10"/>
      <c r="B88" s="51" t="s">
        <v>54</v>
      </c>
      <c r="C88" s="52"/>
      <c r="D88" s="52"/>
      <c r="E88" s="53" t="s">
        <v>55</v>
      </c>
      <c r="F88" s="52"/>
      <c r="G88" s="52"/>
      <c r="H88" s="54"/>
      <c r="I88" s="52"/>
      <c r="J88" s="54"/>
      <c r="K88" s="52"/>
      <c r="L88" s="52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0">
        <v>4</v>
      </c>
      <c r="D89" s="1"/>
      <c r="E89" s="60" t="s">
        <v>94</v>
      </c>
      <c r="F89" s="1"/>
      <c r="G89" s="61" t="s">
        <v>79</v>
      </c>
      <c r="H89" s="62">
        <f>J79+J84</f>
        <v>0</v>
      </c>
      <c r="I89" s="61" t="s">
        <v>80</v>
      </c>
      <c r="J89" s="63">
        <f>(L89-H89)</f>
        <v>0</v>
      </c>
      <c r="K89" s="61" t="s">
        <v>81</v>
      </c>
      <c r="L89" s="64">
        <f>ROUND((J79+J84)*1.21,2)</f>
        <v>0</v>
      </c>
      <c r="M89" s="13"/>
      <c r="N89" s="2"/>
      <c r="O89" s="2"/>
      <c r="P89" s="2"/>
      <c r="Q89" s="33">
        <f>0+Q79+Q84</f>
        <v>0</v>
      </c>
      <c r="R89" s="9">
        <f>0+R79+R84</f>
        <v>0</v>
      </c>
      <c r="S89" s="65">
        <f>Q89*(1+J89)+R89</f>
        <v>0</v>
      </c>
    </row>
    <row r="90" thickTop="1" thickBot="1" ht="25" customHeight="1">
      <c r="A90" s="10"/>
      <c r="B90" s="66"/>
      <c r="C90" s="66"/>
      <c r="D90" s="66"/>
      <c r="E90" s="66"/>
      <c r="F90" s="66"/>
      <c r="G90" s="67" t="s">
        <v>82</v>
      </c>
      <c r="H90" s="68">
        <f>0+J79+J84</f>
        <v>0</v>
      </c>
      <c r="I90" s="67" t="s">
        <v>83</v>
      </c>
      <c r="J90" s="69">
        <f>0+J89</f>
        <v>0</v>
      </c>
      <c r="K90" s="67" t="s">
        <v>84</v>
      </c>
      <c r="L90" s="70">
        <f>0+L89</f>
        <v>0</v>
      </c>
      <c r="M90" s="13"/>
      <c r="N90" s="2"/>
      <c r="O90" s="2"/>
      <c r="P90" s="2"/>
      <c r="Q90" s="2"/>
    </row>
    <row r="91">
      <c r="A91" s="14"/>
      <c r="B91" s="4"/>
      <c r="C91" s="4"/>
      <c r="D91" s="4"/>
      <c r="E91" s="4"/>
      <c r="F91" s="4"/>
      <c r="G91" s="4"/>
      <c r="H91" s="71"/>
      <c r="I91" s="4"/>
      <c r="J91" s="71"/>
      <c r="K91" s="4"/>
      <c r="L91" s="4"/>
      <c r="M91" s="15"/>
      <c r="N91" s="2"/>
      <c r="O91" s="2"/>
      <c r="P91" s="2"/>
      <c r="Q91" s="2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"/>
      <c r="O92" s="2"/>
      <c r="P92" s="2"/>
      <c r="Q92" s="2"/>
    </row>
  </sheetData>
  <mergeCells count="63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55:L55"/>
    <mergeCell ref="B80:D80"/>
    <mergeCell ref="B81:D81"/>
    <mergeCell ref="B82:D82"/>
    <mergeCell ref="B83:D83"/>
    <mergeCell ref="B85:D85"/>
    <mergeCell ref="B86:D86"/>
    <mergeCell ref="B87:D87"/>
    <mergeCell ref="B88:D88"/>
    <mergeCell ref="B78:L7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2025-10-21T11:27:44Z</dcterms:modified>
</cp:coreProperties>
</file>